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'Лист1'!$A$1:$H$328</definedName>
    <definedName name="Z_2A40CDBF_44A6_43CD_A506_F512BA6675FF_.wvu.PrintArea" localSheetId="0">'Лист1'!$A$1:$F$328</definedName>
    <definedName name="Z_2A40CDBF_44A6_43CD_A506_F512BA6675FF_.wvu.Rows" localSheetId="0">('Лист1'!$164:$164,'Лист1'!#REF!,'Лист1'!#REF!,'Лист1'!#REF!,'Лист1'!#REF!,'Лист1'!#REF!,'Лист1'!#REF!,'Лист1'!#REF!,'Лист1'!#REF!,'Лист1'!#REF!,'Лист1'!#REF!)</definedName>
  </definedNames>
  <calcPr fullCalcOnLoad="1"/>
</workbook>
</file>

<file path=xl/sharedStrings.xml><?xml version="1.0" encoding="utf-8"?>
<sst xmlns="http://schemas.openxmlformats.org/spreadsheetml/2006/main" count="1332" uniqueCount="294">
  <si>
    <t>Приложение 3</t>
  </si>
  <si>
    <t>к постановлению администрации</t>
  </si>
  <si>
    <t>муниципального образования</t>
  </si>
  <si>
    <t>"Кузоватовский район"</t>
  </si>
  <si>
    <t>от  06.06.2016г.        № 265</t>
  </si>
  <si>
    <t>Расходы бюджета муниципального образования "Кузоватовский район" за 1 квартал 2016 года</t>
  </si>
  <si>
    <t xml:space="preserve">  по ведомственной структуре расходов бюджета муниципального образования "Кузоватовский район"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</si>
  <si>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</si>
  <si>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</si>
  <si>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</si>
  <si>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</si>
  <si>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</si>
  <si>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</si>
  <si>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</si>
  <si>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</si>
  <si>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</si>
  <si>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</si>
  <si>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</si>
  <si>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</si>
  <si>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Мероприятия в рамках непрограммных направлений деятельности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</si>
  <si>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</si>
  <si>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</si>
  <si>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</si>
  <si>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</si>
  <si>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</si>
  <si>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</si>
  <si>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</si>
  <si>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</si>
  <si>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</si>
  <si>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</si>
  <si>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11 0 00 10010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</si>
  <si>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</si>
  <si>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</si>
  <si>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</si>
  <si>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</si>
  <si>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</si>
  <si>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</si>
  <si>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</si>
  <si>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</si>
  <si>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</si>
  <si>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</si>
  <si>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</si>
  <si>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</si>
  <si>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</si>
  <si>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</si>
  <si>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</si>
  <si>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</si>
  <si>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муниципального образования "Кузоватовский район"</t>
  </si>
  <si>
    <t>11 0 00 20010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</si>
  <si>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</si>
  <si>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</si>
  <si>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</si>
  <si>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</si>
  <si>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</si>
  <si>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</si>
  <si>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Учреждения по обеспечению хозяйственного обслуживания</t>
  </si>
  <si>
    <t>11 0 00 10050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</si>
  <si>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</si>
  <si>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</si>
  <si>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</si>
  <si>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</si>
  <si>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</si>
  <si>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</si>
  <si>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</si>
  <si>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11 0 00 51200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</si>
  <si>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</si>
  <si>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</si>
  <si>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Субвенции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</si>
  <si>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11 0 00 71010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</si>
  <si>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</si>
  <si>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</si>
  <si>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</si>
  <si>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11 0 00 71030</t>
  </si>
  <si>
    <t>Субвенции на 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</si>
  <si>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11 0 00 71320</t>
  </si>
  <si>
    <t>Государственные программы Ульяновской области</t>
  </si>
  <si>
    <t>71 0 00 00000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</si>
  <si>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</si>
  <si>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71 0 00 71310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</si>
  <si>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</si>
  <si>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88 0 00 00000</t>
  </si>
  <si>
    <t>Муниципальная программа "Забота" на 2014-2018 годы в муниципальном образовании «Кузоватовский район"</t>
  </si>
  <si>
    <t>94 0 00 00000</t>
  </si>
  <si>
    <t>Подпрограмма «Повышение качества жизни граждан пожилого возраста»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</si>
  <si>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</si>
  <si>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</si>
  <si>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</si>
  <si>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</si>
  <si>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</si>
  <si>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</si>
  <si>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</si>
  <si>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11 0 00 10130</t>
  </si>
  <si>
    <t>Мероприятия по предупреждению и ликвидации последствий чрезвычайных ситуаций и стихийных бедствий</t>
  </si>
  <si>
    <t>11 0 00 10140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</si>
  <si>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</si>
  <si>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</si>
  <si>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</si>
  <si>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</si>
  <si>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11 0 00 10150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</si>
  <si>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</si>
  <si>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Всероссийской сельскохозяйственной переписи в 2016 году</t>
  </si>
  <si>
    <t>11 0 00 53910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</si>
  <si>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</si>
  <si>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11 0 00 71100</t>
  </si>
  <si>
    <t>Дорожное хозяйство (дорожные фонды)</t>
  </si>
  <si>
    <t>Субсидии на подготовку документации, строительство, реконструкцию,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 и строительство (реконструкцию) автмобильных дорог общего пользования местного значения с твердым покрытием до сельских начеленных пунктов, не имеющих круглогодичной связи с сетью автомобильных дорог общего пользования</t>
  </si>
  <si>
    <t>71 0 00 70600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</si>
  <si>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</si>
  <si>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</si>
  <si>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93 0 00 00000</t>
  </si>
  <si>
    <t>Капитальный ремонт автомобильных дорог общего пользования</t>
  </si>
  <si>
    <t>93 0 00 80010</t>
  </si>
  <si>
    <t>Содержание автомобильных дорог общего пользования</t>
  </si>
  <si>
    <t>93 0 00 80030</t>
  </si>
  <si>
    <t>Жилищно-коммунальное хозяйство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</si>
  <si>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</si>
  <si>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</si>
  <si>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</si>
  <si>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</si>
  <si>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жилищно-коммунального хозяйства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</si>
  <si>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</si>
  <si>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11 0 00 71110</t>
  </si>
  <si>
    <t>Прочие мероприятия по строительству объектов водоснабжения</t>
  </si>
  <si>
    <t>8А 0 00 86030</t>
  </si>
  <si>
    <t>Образование</t>
  </si>
  <si>
    <t>07</t>
  </si>
  <si>
    <t>Дошкольное образование</t>
  </si>
  <si>
    <t>Детские дошкольные учреждения</t>
  </si>
  <si>
    <t>11 0 00 14200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</si>
  <si>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</si>
  <si>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71 0 00 71190</t>
  </si>
  <si>
    <t>Общее образование</t>
  </si>
  <si>
    <t>02</t>
  </si>
  <si>
    <t>Школы - детские сады, школы начальные, неполные средние и средние</t>
  </si>
  <si>
    <t>11 0 00 14210</t>
  </si>
  <si>
    <t>Учреждения по внешкольной работе с детьми</t>
  </si>
  <si>
    <t xml:space="preserve">11 0 00 14230 </t>
  </si>
  <si>
    <t>11 0 00 14230</t>
  </si>
  <si>
    <t>Субсидии бюджетам муниципальных районов (городских округов) Ульяновской области в целях софинансирования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</si>
  <si>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71 0 00 70410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</si>
  <si>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</si>
  <si>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71 0 00 71140</t>
  </si>
  <si>
    <t>Субвенции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</si>
  <si>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71 0 00 71150</t>
  </si>
  <si>
    <t>Субвенции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</si>
  <si>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71 0 00 71160</t>
  </si>
  <si>
    <t>Субвенции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</si>
  <si>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71 0 00 71170</t>
  </si>
  <si>
    <t>Стипендии</t>
  </si>
  <si>
    <t>Субвенции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</si>
  <si>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71 0 00 71200</t>
  </si>
  <si>
    <t>Подпрограмма "Повышение качества жизни детей, семей с детьми»</t>
  </si>
  <si>
    <t>94 1 00 00000</t>
  </si>
  <si>
    <t>Организация бесплатного питания детей из малообеспеченных семей в общеобразовательных учреждениях</t>
  </si>
  <si>
    <t>94 1 00 83020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</si>
  <si>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</si>
  <si>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95 0 00 00000</t>
  </si>
  <si>
    <t>Подпрограмма "Создание условий для сохранения и укрепления здоровья обучающихся, воспитанников"</t>
  </si>
  <si>
    <t>95 1 00 00000</t>
  </si>
  <si>
    <t>Подпрограмма "Создание условий по поддержке талантливых детей и молодёжи"</t>
  </si>
  <si>
    <t>95 2 00 00000</t>
  </si>
  <si>
    <t>Подпрограмма "Создание условий для развития системы воспитания детей и молодёжи"</t>
  </si>
  <si>
    <t>95 3 00 00000</t>
  </si>
  <si>
    <t>Подпрограмма "Создание условий для организации летнего отдыха"</t>
  </si>
  <si>
    <t>95 4 00 00000</t>
  </si>
  <si>
    <t>Подпрограмма "Кадровая политика"</t>
  </si>
  <si>
    <t>95 5 00 00000</t>
  </si>
  <si>
    <t>Пособия, компенсации и иные социальные выплаты гражданам, кроме публичных нормативных обязательств</t>
  </si>
  <si>
    <t>Молодежная политика</t>
  </si>
  <si>
    <t>Субвенции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</si>
  <si>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71 0 00 71180</t>
  </si>
  <si>
    <t>Муниципальная программа Кузоватовского района "Развитие физической культуры и спорта" на 2014-2016 годы</t>
  </si>
  <si>
    <t>91 0 00 00000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</si>
  <si>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</si>
  <si>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</si>
  <si>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</si>
  <si>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</si>
  <si>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</si>
  <si>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</si>
  <si>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</si>
  <si>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11 0 00 14400</t>
  </si>
  <si>
    <t>Библиотеки</t>
  </si>
  <si>
    <t>11 0 00 14420</t>
  </si>
  <si>
    <t>Комплектование книжных фондов библиотек муници-пальных образований и государственных библиотек городов Москвы и Санкт-Петербурга</t>
  </si>
  <si>
    <t>11 0 00 51440</t>
  </si>
  <si>
    <t>Подпрограмма «Адресная поддержка населения»</t>
  </si>
  <si>
    <t>94 2 00 00000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</si>
  <si>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</si>
  <si>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</si>
  <si>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</si>
  <si>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</si>
  <si>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</si>
  <si>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</si>
  <si>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</si>
  <si>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94 3 00 83100</t>
  </si>
  <si>
    <t>Иные пенсии, социальные доплаты к пенсиям</t>
  </si>
  <si>
    <t>Социальное обеспечение населения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</si>
  <si>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</si>
  <si>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71 0 00 71230</t>
  </si>
  <si>
    <t>Субсидии бюджетным учреждениям на иные цели</t>
  </si>
  <si>
    <t>Субсидии на организацию оздоровления работников бюджетной сферы на территории Ульяновской области</t>
  </si>
  <si>
    <t>71 0 00 70950</t>
  </si>
  <si>
    <t>Субсидии на 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</si>
  <si>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71 0 00 R0181</t>
  </si>
  <si>
    <t>Субсидии гражданам на приобретение жилья</t>
  </si>
  <si>
    <t>Субсидии на 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</si>
  <si>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71 0 00 R0182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</si>
  <si>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</si>
  <si>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</si>
  <si>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</si>
  <si>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</si>
  <si>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</si>
  <si>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</si>
  <si>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</si>
  <si>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</si>
  <si>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Оказание адресной поддержки гражданам находящимся в трудной жизненной ситуации</t>
  </si>
  <si>
    <t>94 2 00 83060</t>
  </si>
  <si>
    <t>Пособия, компенсации, меры социальной поддержки по публичным нормативным обязательствам</t>
  </si>
  <si>
    <t>Оказание адресной материальной помощи больным, страдающим почечной недостаточностью</t>
  </si>
  <si>
    <t>94 2 00 83070</t>
  </si>
  <si>
    <t>Обеспечение выплат почётным гражданам Кузоватовского района</t>
  </si>
  <si>
    <t>94 3 00 83120</t>
  </si>
  <si>
    <t>Проведение праздничных мероприятий в День Победы</t>
  </si>
  <si>
    <t>94 3 00 83130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</si>
  <si>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</si>
  <si>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98 0 00 00000</t>
  </si>
  <si>
    <t>Охрана семьи и детства</t>
  </si>
  <si>
    <t>Субвенции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</si>
  <si>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71 0 00 71040</t>
  </si>
  <si>
    <t>Приобретение товаров, работ, услуг в пользу граждан в целях их социального обеспечения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</si>
  <si>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</si>
  <si>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71 0 00 71050</t>
  </si>
  <si>
    <t>Иные выплаты населению</t>
  </si>
  <si>
    <t>Субвенции на финансовое обеспечение расходных обязательств, связанных с опекой и попечительством в отношении несовершеннолетних</t>
  </si>
  <si>
    <t>71 0 00 71060</t>
  </si>
  <si>
    <t>Субвенции 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</si>
  <si>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71 0 00 71220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</si>
  <si>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</si>
  <si>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</si>
  <si>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</si>
  <si>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</si>
  <si>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</si>
  <si>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бюджетов поселений из муниципального фонда финансовой поддержки поселений</t>
  </si>
  <si>
    <t>11 0 00 10200</t>
  </si>
  <si>
    <t>Дотации на выравнивание бюджетной обеспеченности</t>
  </si>
  <si>
    <t>920 0000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</si>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</sst>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0.00000"/>
    <numFmt numFmtId="169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5" fontId="3" fillId="0" borderId="1" xfId="20" applyNumberFormat="1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horizontal="center" vertical="top"/>
      <protection/>
    </xf>
    <xf numFmtId="164" fontId="3" fillId="0" borderId="1" xfId="20" applyNumberFormat="1" applyFont="1" applyBorder="1" applyAlignment="1">
      <alignment horizontal="right" vertical="top"/>
      <protection/>
    </xf>
    <xf numFmtId="166" fontId="2" fillId="0" borderId="1" xfId="0" applyNumberFormat="1" applyFont="1" applyBorder="1" applyAlignment="1">
      <alignment vertical="top"/>
    </xf>
    <xf numFmtId="164" fontId="4" fillId="0" borderId="0" xfId="0" applyFont="1" applyAlignment="1">
      <alignment/>
    </xf>
    <xf numFmtId="164" fontId="3" fillId="0" borderId="1" xfId="0" applyNumberFormat="1" applyFont="1" applyBorder="1" applyAlignment="1">
      <alignment vertical="top"/>
    </xf>
    <xf numFmtId="164" fontId="5" fillId="0" borderId="1" xfId="20" applyFont="1" applyBorder="1" applyAlignment="1">
      <alignment vertical="top" wrapText="1"/>
      <protection/>
    </xf>
    <xf numFmtId="164" fontId="5" fillId="0" borderId="1" xfId="20" applyFont="1" applyBorder="1" applyAlignment="1">
      <alignment vertical="top"/>
      <protection/>
    </xf>
    <xf numFmtId="166" fontId="3" fillId="0" borderId="1" xfId="0" applyNumberFormat="1" applyFont="1" applyBorder="1" applyAlignment="1">
      <alignment vertical="top"/>
    </xf>
    <xf numFmtId="164" fontId="3" fillId="0" borderId="1" xfId="20" applyNumberFormat="1" applyFont="1" applyFill="1" applyBorder="1" applyAlignment="1">
      <alignment horizontal="right" vertical="top"/>
      <protection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right" vertical="top"/>
    </xf>
    <xf numFmtId="166" fontId="5" fillId="0" borderId="1" xfId="20" applyNumberFormat="1" applyFont="1" applyBorder="1" applyAlignment="1">
      <alignment vertical="top"/>
      <protection/>
    </xf>
    <xf numFmtId="164" fontId="3" fillId="0" borderId="1" xfId="20" applyNumberFormat="1" applyFont="1" applyBorder="1" applyAlignment="1">
      <alignment vertical="top"/>
      <protection/>
    </xf>
    <xf numFmtId="164" fontId="3" fillId="0" borderId="2" xfId="0" applyNumberFormat="1" applyFont="1" applyBorder="1" applyAlignment="1">
      <alignment vertical="top"/>
    </xf>
    <xf numFmtId="167" fontId="3" fillId="0" borderId="1" xfId="20" applyNumberFormat="1" applyFont="1" applyBorder="1" applyAlignment="1">
      <alignment vertical="top" wrapText="1"/>
      <protection/>
    </xf>
    <xf numFmtId="164" fontId="3" fillId="2" borderId="1" xfId="0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5" fontId="5" fillId="0" borderId="1" xfId="20" applyNumberFormat="1" applyFont="1" applyBorder="1" applyAlignment="1">
      <alignment horizontal="center" vertical="top"/>
      <protection/>
    </xf>
    <xf numFmtId="164" fontId="5" fillId="0" borderId="1" xfId="20" applyFont="1" applyFill="1" applyBorder="1" applyAlignment="1">
      <alignment vertical="top"/>
      <protection/>
    </xf>
    <xf numFmtId="166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164" fontId="5" fillId="0" borderId="0" xfId="20" applyFont="1">
      <alignment/>
      <protection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5" fillId="0" borderId="3" xfId="20" applyFont="1" applyBorder="1" applyAlignment="1">
      <alignment vertical="top"/>
      <protection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vertical="top"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/>
    </xf>
    <xf numFmtId="165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9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5"/>
  <cols>
    <col min="1" max="1" width="44.8515625" style="0" customWidth="1"/>
    <col min="2" max="2" width="6.00390625" style="0" customWidth="1"/>
    <col min="3" max="3" width="4.57421875" style="0" customWidth="1"/>
    <col min="4" max="4" width="14.140625" style="0" customWidth="1"/>
    <col min="5" max="5" width="5.421875" style="0" customWidth="1"/>
    <col min="6" max="6" width="12.421875" style="0" customWidth="1"/>
    <col min="7" max="7" width="11.28125" style="0" customWidth="1"/>
    <col min="8" max="8" width="12.8515625" style="1" customWidth="1"/>
    <col min="9" max="9" width="14.140625" style="0" customWidth="1"/>
    <col min="10" max="10" width="10.421875" style="0" customWidth="1"/>
  </cols>
  <sheetData>
    <row r="1" spans="4:8" ht="12.75">
      <c r="D1" s="2"/>
      <c r="E1" s="2"/>
      <c r="F1" s="3" t="s">
        <v>0</v>
      </c>
      <c r="G1" s="3"/>
      <c r="H1" s="3"/>
    </row>
    <row r="2" spans="4:9" ht="12.75">
      <c r="D2" s="2"/>
      <c r="E2" s="2"/>
      <c r="F2" s="2" t="s">
        <v>1</v>
      </c>
      <c r="H2" s="2"/>
      <c r="I2" s="2"/>
    </row>
    <row r="3" spans="4:9" ht="12.75">
      <c r="D3" s="2"/>
      <c r="E3" s="2"/>
      <c r="F3" s="2" t="s">
        <v>2</v>
      </c>
      <c r="H3" s="2"/>
      <c r="I3" s="2"/>
    </row>
    <row r="4" spans="4:9" ht="12.75">
      <c r="D4" s="2"/>
      <c r="E4" s="2"/>
      <c r="F4" s="4" t="s">
        <v>3</v>
      </c>
      <c r="G4" s="4"/>
      <c r="H4" s="4"/>
      <c r="I4" s="2"/>
    </row>
    <row r="5" spans="4:9" ht="12.75">
      <c r="D5" s="2"/>
      <c r="E5" s="2"/>
      <c r="F5" s="4" t="s">
        <v>4</v>
      </c>
      <c r="G5" s="4"/>
      <c r="H5" s="4"/>
      <c r="I5" s="2"/>
    </row>
    <row r="6" ht="12.75">
      <c r="D6" s="2"/>
    </row>
    <row r="7" spans="1:8" ht="12.75">
      <c r="A7" s="5" t="s">
        <v>5</v>
      </c>
      <c r="B7" s="5"/>
      <c r="C7" s="5"/>
      <c r="D7" s="5"/>
      <c r="E7" s="5"/>
      <c r="F7" s="5"/>
      <c r="G7" s="5"/>
      <c r="H7" s="5"/>
    </row>
    <row r="8" spans="1:8" ht="12.75">
      <c r="A8" s="5" t="s">
        <v>6</v>
      </c>
      <c r="B8" s="5"/>
      <c r="C8" s="5"/>
      <c r="D8" s="5"/>
      <c r="E8" s="5"/>
      <c r="F8" s="5"/>
      <c r="G8" s="5"/>
      <c r="H8" s="5"/>
    </row>
    <row r="9" spans="1:7" ht="13.5" customHeight="1">
      <c r="A9" s="6"/>
      <c r="B9" s="7"/>
      <c r="C9" s="7"/>
      <c r="D9" s="7"/>
      <c r="F9" s="8"/>
      <c r="G9" s="8"/>
    </row>
    <row r="10" spans="1:8" ht="38.25" customHeight="1">
      <c r="A10" s="9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  <c r="G10" s="12" t="s">
        <v>13</v>
      </c>
      <c r="H10" s="11" t="s">
        <v>14</v>
      </c>
    </row>
    <row r="11" spans="1:8" s="17" customFormat="1" ht="12.75">
      <c r="A11" s="13" t="s">
        <v>15</v>
      </c>
      <c r="B11" s="14" t="s">
        <v>16</v>
      </c>
      <c r="C11" s="14"/>
      <c r="D11" s="14"/>
      <c r="E11" s="14"/>
      <c r="F11" s="15">
        <f>SUM(F12,F17,F31,F38,F42)</f>
        <v>36248.6</v>
      </c>
      <c r="G11" s="15">
        <f>SUM(G12,G17,G31,G38,G42)</f>
        <v>6304.300000000001</v>
      </c>
      <c r="H11" s="16">
        <f>G11/F11*100</f>
        <v>17.391844098806576</v>
      </c>
    </row>
    <row r="12" spans="1:8" ht="66" customHeight="1">
      <c r="A12" s="13" t="s">
        <v>17</v>
      </c>
      <c r="B12" s="14" t="s">
        <v>16</v>
      </c>
      <c r="C12" s="14" t="s">
        <v>18</v>
      </c>
      <c r="D12" s="14"/>
      <c r="E12" s="14"/>
      <c r="F12" s="15">
        <f>SUM(F13)</f>
        <v>1140</v>
      </c>
      <c r="G12" s="15">
        <f>SUM(G13)</f>
        <v>340.9</v>
      </c>
      <c r="H12" s="16">
        <f aca="true" t="shared" si="0" ref="H12:H95">G12/F12*100</f>
        <v>29.903508771929822</v>
      </c>
    </row>
    <row r="13" spans="1:8" ht="32.25" customHeight="1">
      <c r="A13" s="13" t="s">
        <v>19</v>
      </c>
      <c r="B13" s="14" t="s">
        <v>16</v>
      </c>
      <c r="C13" s="14" t="s">
        <v>18</v>
      </c>
      <c r="D13" s="14" t="s">
        <v>20</v>
      </c>
      <c r="E13" s="14"/>
      <c r="F13" s="15">
        <f>SUM(F14)</f>
        <v>1140</v>
      </c>
      <c r="G13" s="15">
        <f>SUM(G14)</f>
        <v>340.9</v>
      </c>
      <c r="H13" s="16">
        <f t="shared" si="0"/>
        <v>29.903508771929822</v>
      </c>
    </row>
    <row r="14" spans="1:8" ht="32.25" customHeight="1">
      <c r="A14" s="13" t="s">
        <v>21</v>
      </c>
      <c r="B14" s="14" t="s">
        <v>16</v>
      </c>
      <c r="C14" s="14" t="s">
        <v>18</v>
      </c>
      <c r="D14" s="14" t="s">
        <v>22</v>
      </c>
      <c r="E14" s="14"/>
      <c r="F14" s="15">
        <f>SUM(F15:F16)</f>
        <v>1140</v>
      </c>
      <c r="G14" s="15">
        <f>SUM(G15:G16)</f>
        <v>340.9</v>
      </c>
      <c r="H14" s="16">
        <f t="shared" si="0"/>
        <v>29.903508771929822</v>
      </c>
    </row>
    <row r="15" spans="1:8" ht="35.25" customHeight="1">
      <c r="A15" s="13" t="s">
        <v>23</v>
      </c>
      <c r="B15" s="14" t="s">
        <v>16</v>
      </c>
      <c r="C15" s="14" t="s">
        <v>18</v>
      </c>
      <c r="D15" s="14" t="s">
        <v>22</v>
      </c>
      <c r="E15" s="14" t="s">
        <v>24</v>
      </c>
      <c r="F15" s="15">
        <v>875</v>
      </c>
      <c r="G15" s="18">
        <v>190.9</v>
      </c>
      <c r="H15" s="16">
        <f t="shared" si="0"/>
        <v>21.81714285714286</v>
      </c>
    </row>
    <row r="16" spans="1:8" ht="63" customHeight="1">
      <c r="A16" s="13" t="s">
        <v>25</v>
      </c>
      <c r="B16" s="14" t="s">
        <v>16</v>
      </c>
      <c r="C16" s="14" t="s">
        <v>18</v>
      </c>
      <c r="D16" s="14" t="s">
        <v>22</v>
      </c>
      <c r="E16" s="14" t="s">
        <v>26</v>
      </c>
      <c r="F16" s="15">
        <v>265</v>
      </c>
      <c r="G16" s="18">
        <v>150</v>
      </c>
      <c r="H16" s="16">
        <f t="shared" si="0"/>
        <v>56.60377358490566</v>
      </c>
    </row>
    <row r="17" spans="1:8" ht="32.25" customHeight="1">
      <c r="A17" s="19" t="s">
        <v>27</v>
      </c>
      <c r="B17" s="14" t="s">
        <v>16</v>
      </c>
      <c r="C17" s="14" t="s">
        <v>28</v>
      </c>
      <c r="D17" s="14"/>
      <c r="E17" s="14"/>
      <c r="F17" s="15">
        <f>SUM(F18)</f>
        <v>15564.5</v>
      </c>
      <c r="G17" s="15">
        <f>SUM(G18)</f>
        <v>2183.9</v>
      </c>
      <c r="H17" s="16">
        <f t="shared" si="0"/>
        <v>14.031289151594976</v>
      </c>
    </row>
    <row r="18" spans="1:8" ht="12.75">
      <c r="A18" s="13" t="s">
        <v>19</v>
      </c>
      <c r="B18" s="14" t="s">
        <v>16</v>
      </c>
      <c r="C18" s="14" t="s">
        <v>28</v>
      </c>
      <c r="D18" s="14" t="s">
        <v>20</v>
      </c>
      <c r="E18" s="14"/>
      <c r="F18" s="15">
        <f>SUM(F19,F22,F29)</f>
        <v>15564.5</v>
      </c>
      <c r="G18" s="15">
        <f>SUM(G19,G22,G29)</f>
        <v>2183.9</v>
      </c>
      <c r="H18" s="16">
        <f t="shared" si="0"/>
        <v>14.031289151594976</v>
      </c>
    </row>
    <row r="19" spans="1:8" ht="48.75" customHeight="1">
      <c r="A19" s="13" t="s">
        <v>29</v>
      </c>
      <c r="B19" s="14" t="s">
        <v>16</v>
      </c>
      <c r="C19" s="14" t="s">
        <v>28</v>
      </c>
      <c r="D19" s="14" t="s">
        <v>30</v>
      </c>
      <c r="E19" s="14"/>
      <c r="F19" s="15">
        <f>SUM(F20:F21)</f>
        <v>1355</v>
      </c>
      <c r="G19" s="15">
        <f>SUM(G20:G21)</f>
        <v>238.7</v>
      </c>
      <c r="H19" s="16">
        <f t="shared" si="0"/>
        <v>17.616236162361623</v>
      </c>
    </row>
    <row r="20" spans="1:8" ht="34.5" customHeight="1">
      <c r="A20" s="13" t="s">
        <v>23</v>
      </c>
      <c r="B20" s="14" t="s">
        <v>16</v>
      </c>
      <c r="C20" s="14" t="s">
        <v>28</v>
      </c>
      <c r="D20" s="14" t="s">
        <v>30</v>
      </c>
      <c r="E20" s="14" t="s">
        <v>24</v>
      </c>
      <c r="F20" s="15">
        <v>1040</v>
      </c>
      <c r="G20" s="20">
        <v>238.7</v>
      </c>
      <c r="H20" s="16">
        <f t="shared" si="0"/>
        <v>22.951923076923077</v>
      </c>
    </row>
    <row r="21" spans="1:8" ht="64.5" customHeight="1">
      <c r="A21" s="13" t="s">
        <v>25</v>
      </c>
      <c r="B21" s="14" t="s">
        <v>16</v>
      </c>
      <c r="C21" s="14" t="s">
        <v>28</v>
      </c>
      <c r="D21" s="14" t="s">
        <v>30</v>
      </c>
      <c r="E21" s="14" t="s">
        <v>26</v>
      </c>
      <c r="F21" s="15">
        <v>315</v>
      </c>
      <c r="G21" s="18">
        <v>0</v>
      </c>
      <c r="H21" s="16">
        <f t="shared" si="0"/>
        <v>0</v>
      </c>
    </row>
    <row r="22" spans="1:8" ht="37.5" customHeight="1">
      <c r="A22" s="13" t="s">
        <v>21</v>
      </c>
      <c r="B22" s="14" t="s">
        <v>16</v>
      </c>
      <c r="C22" s="14" t="s">
        <v>28</v>
      </c>
      <c r="D22" s="14" t="s">
        <v>22</v>
      </c>
      <c r="E22" s="14"/>
      <c r="F22" s="15">
        <f>SUM(F23:F28)</f>
        <v>14109.5</v>
      </c>
      <c r="G22" s="15">
        <f>SUM(G23:G28)</f>
        <v>1945.2</v>
      </c>
      <c r="H22" s="16">
        <f t="shared" si="0"/>
        <v>13.786455933945216</v>
      </c>
    </row>
    <row r="23" spans="1:8" ht="31.5" customHeight="1">
      <c r="A23" s="13" t="s">
        <v>23</v>
      </c>
      <c r="B23" s="14" t="s">
        <v>16</v>
      </c>
      <c r="C23" s="14" t="s">
        <v>28</v>
      </c>
      <c r="D23" s="14" t="s">
        <v>22</v>
      </c>
      <c r="E23" s="14" t="s">
        <v>24</v>
      </c>
      <c r="F23" s="15">
        <v>10730</v>
      </c>
      <c r="G23" s="18">
        <v>1819.3</v>
      </c>
      <c r="H23" s="16">
        <f t="shared" si="0"/>
        <v>16.955265610438026</v>
      </c>
    </row>
    <row r="24" spans="1:8" ht="48" customHeight="1">
      <c r="A24" s="13" t="s">
        <v>31</v>
      </c>
      <c r="B24" s="14" t="s">
        <v>16</v>
      </c>
      <c r="C24" s="14" t="s">
        <v>28</v>
      </c>
      <c r="D24" s="14" t="s">
        <v>22</v>
      </c>
      <c r="E24" s="14" t="s">
        <v>32</v>
      </c>
      <c r="F24" s="15">
        <v>2</v>
      </c>
      <c r="G24" s="18">
        <v>0</v>
      </c>
      <c r="H24" s="16">
        <f t="shared" si="0"/>
        <v>0</v>
      </c>
    </row>
    <row r="25" spans="1:8" ht="64.5" customHeight="1">
      <c r="A25" s="13" t="s">
        <v>25</v>
      </c>
      <c r="B25" s="14" t="s">
        <v>16</v>
      </c>
      <c r="C25" s="14" t="s">
        <v>28</v>
      </c>
      <c r="D25" s="14" t="s">
        <v>22</v>
      </c>
      <c r="E25" s="14" t="s">
        <v>26</v>
      </c>
      <c r="F25" s="15">
        <v>3240</v>
      </c>
      <c r="G25" s="21">
        <v>67.7</v>
      </c>
      <c r="H25" s="16">
        <f t="shared" si="0"/>
        <v>2.0895061728395063</v>
      </c>
    </row>
    <row r="26" spans="1:8" ht="49.5" customHeight="1">
      <c r="A26" s="19" t="s">
        <v>33</v>
      </c>
      <c r="B26" s="14" t="s">
        <v>16</v>
      </c>
      <c r="C26" s="14" t="s">
        <v>28</v>
      </c>
      <c r="D26" s="14" t="s">
        <v>22</v>
      </c>
      <c r="E26" s="14" t="s">
        <v>34</v>
      </c>
      <c r="F26" s="15">
        <v>38</v>
      </c>
      <c r="G26" s="21">
        <v>33</v>
      </c>
      <c r="H26" s="16">
        <f t="shared" si="0"/>
        <v>86.8421052631579</v>
      </c>
    </row>
    <row r="27" spans="1:8" ht="50.25" customHeight="1">
      <c r="A27" s="19" t="s">
        <v>35</v>
      </c>
      <c r="B27" s="14" t="s">
        <v>16</v>
      </c>
      <c r="C27" s="14" t="s">
        <v>28</v>
      </c>
      <c r="D27" s="14" t="s">
        <v>22</v>
      </c>
      <c r="E27" s="14" t="s">
        <v>36</v>
      </c>
      <c r="F27" s="15">
        <v>74.5</v>
      </c>
      <c r="G27" s="18">
        <v>21</v>
      </c>
      <c r="H27" s="16">
        <f t="shared" si="0"/>
        <v>28.187919463087248</v>
      </c>
    </row>
    <row r="28" spans="1:8" ht="30.75" customHeight="1">
      <c r="A28" s="19" t="s">
        <v>37</v>
      </c>
      <c r="B28" s="14" t="s">
        <v>16</v>
      </c>
      <c r="C28" s="14" t="s">
        <v>28</v>
      </c>
      <c r="D28" s="14" t="s">
        <v>22</v>
      </c>
      <c r="E28" s="14" t="s">
        <v>38</v>
      </c>
      <c r="F28" s="15">
        <v>25</v>
      </c>
      <c r="G28" s="20">
        <v>4.2</v>
      </c>
      <c r="H28" s="16">
        <f t="shared" si="0"/>
        <v>16.8</v>
      </c>
    </row>
    <row r="29" spans="1:8" ht="64.5" customHeight="1">
      <c r="A29" s="13" t="s">
        <v>39</v>
      </c>
      <c r="B29" s="14" t="s">
        <v>16</v>
      </c>
      <c r="C29" s="14" t="s">
        <v>28</v>
      </c>
      <c r="D29" s="14" t="s">
        <v>40</v>
      </c>
      <c r="E29" s="14"/>
      <c r="F29" s="22">
        <f>SUM(F30)</f>
        <v>100</v>
      </c>
      <c r="G29" s="22">
        <f>SUM(G30)</f>
        <v>0</v>
      </c>
      <c r="H29" s="16">
        <f t="shared" si="0"/>
        <v>0</v>
      </c>
    </row>
    <row r="30" spans="1:8" ht="16.5" customHeight="1">
      <c r="A30" s="19" t="s">
        <v>41</v>
      </c>
      <c r="B30" s="14" t="s">
        <v>16</v>
      </c>
      <c r="C30" s="14" t="s">
        <v>28</v>
      </c>
      <c r="D30" s="14" t="s">
        <v>40</v>
      </c>
      <c r="E30" s="14" t="s">
        <v>42</v>
      </c>
      <c r="F30" s="22">
        <v>100</v>
      </c>
      <c r="G30" s="18">
        <v>0</v>
      </c>
      <c r="H30" s="16">
        <f t="shared" si="0"/>
        <v>0</v>
      </c>
    </row>
    <row r="31" spans="1:8" ht="62.25" customHeight="1">
      <c r="A31" s="13" t="s">
        <v>43</v>
      </c>
      <c r="B31" s="14" t="s">
        <v>16</v>
      </c>
      <c r="C31" s="14" t="s">
        <v>44</v>
      </c>
      <c r="D31" s="14"/>
      <c r="E31" s="14"/>
      <c r="F31" s="22">
        <f>SUM(F32)</f>
        <v>4075</v>
      </c>
      <c r="G31" s="22">
        <f>SUM(G32)</f>
        <v>849.3000000000001</v>
      </c>
      <c r="H31" s="16">
        <f t="shared" si="0"/>
        <v>20.841717791411043</v>
      </c>
    </row>
    <row r="32" spans="1:8" ht="31.5" customHeight="1">
      <c r="A32" s="13" t="s">
        <v>19</v>
      </c>
      <c r="B32" s="14" t="s">
        <v>16</v>
      </c>
      <c r="C32" s="14" t="s">
        <v>44</v>
      </c>
      <c r="D32" s="14" t="s">
        <v>20</v>
      </c>
      <c r="E32" s="23"/>
      <c r="F32" s="24">
        <f>SUM(F33:F37)</f>
        <v>4075</v>
      </c>
      <c r="G32" s="24">
        <f>SUM(G33:G37)</f>
        <v>849.3000000000001</v>
      </c>
      <c r="H32" s="16">
        <f t="shared" si="0"/>
        <v>20.841717791411043</v>
      </c>
    </row>
    <row r="33" spans="1:8" ht="35.25" customHeight="1">
      <c r="A33" s="13" t="s">
        <v>21</v>
      </c>
      <c r="B33" s="14" t="s">
        <v>16</v>
      </c>
      <c r="C33" s="14" t="s">
        <v>44</v>
      </c>
      <c r="D33" s="14" t="s">
        <v>22</v>
      </c>
      <c r="E33" s="23">
        <v>121</v>
      </c>
      <c r="F33" s="24">
        <v>2965</v>
      </c>
      <c r="G33" s="18">
        <v>830.6</v>
      </c>
      <c r="H33" s="16">
        <f t="shared" si="0"/>
        <v>28.013490725126477</v>
      </c>
    </row>
    <row r="34" spans="1:8" ht="63.75" customHeight="1">
      <c r="A34" s="13" t="s">
        <v>25</v>
      </c>
      <c r="B34" s="14" t="s">
        <v>16</v>
      </c>
      <c r="C34" s="14" t="s">
        <v>44</v>
      </c>
      <c r="D34" s="14" t="s">
        <v>22</v>
      </c>
      <c r="E34" s="23">
        <v>129</v>
      </c>
      <c r="F34" s="24">
        <v>895</v>
      </c>
      <c r="G34" s="21">
        <v>12.9</v>
      </c>
      <c r="H34" s="16">
        <f t="shared" si="0"/>
        <v>1.4413407821229052</v>
      </c>
    </row>
    <row r="35" spans="1:8" ht="12.75">
      <c r="A35" s="19" t="s">
        <v>33</v>
      </c>
      <c r="B35" s="14" t="s">
        <v>16</v>
      </c>
      <c r="C35" s="14" t="s">
        <v>44</v>
      </c>
      <c r="D35" s="14" t="s">
        <v>22</v>
      </c>
      <c r="E35" s="23">
        <v>242</v>
      </c>
      <c r="F35" s="24">
        <v>110</v>
      </c>
      <c r="G35" s="18">
        <v>4.1</v>
      </c>
      <c r="H35" s="16">
        <f t="shared" si="0"/>
        <v>3.727272727272727</v>
      </c>
    </row>
    <row r="36" spans="1:8" ht="12.75">
      <c r="A36" s="19" t="s">
        <v>35</v>
      </c>
      <c r="B36" s="14" t="s">
        <v>16</v>
      </c>
      <c r="C36" s="14" t="s">
        <v>44</v>
      </c>
      <c r="D36" s="14" t="s">
        <v>22</v>
      </c>
      <c r="E36" s="23">
        <v>244</v>
      </c>
      <c r="F36" s="24">
        <v>55</v>
      </c>
      <c r="G36" s="21">
        <v>1.7</v>
      </c>
      <c r="H36" s="16">
        <f t="shared" si="0"/>
        <v>3.090909090909091</v>
      </c>
    </row>
    <row r="37" spans="1:8" ht="32.25" customHeight="1">
      <c r="A37" s="19" t="s">
        <v>37</v>
      </c>
      <c r="B37" s="14" t="s">
        <v>16</v>
      </c>
      <c r="C37" s="14" t="s">
        <v>44</v>
      </c>
      <c r="D37" s="14" t="s">
        <v>22</v>
      </c>
      <c r="E37" s="23">
        <v>852</v>
      </c>
      <c r="F37" s="24">
        <v>50</v>
      </c>
      <c r="G37" s="18">
        <v>0</v>
      </c>
      <c r="H37" s="16">
        <f t="shared" si="0"/>
        <v>0</v>
      </c>
    </row>
    <row r="38" spans="1:8" ht="17.25" customHeight="1">
      <c r="A38" s="19" t="s">
        <v>45</v>
      </c>
      <c r="B38" s="14" t="s">
        <v>16</v>
      </c>
      <c r="C38" s="14" t="s">
        <v>46</v>
      </c>
      <c r="D38" s="14"/>
      <c r="E38" s="14"/>
      <c r="F38" s="15">
        <f aca="true" t="shared" si="1" ref="F38:G40">SUM(F39)</f>
        <v>100</v>
      </c>
      <c r="G38" s="15">
        <f t="shared" si="1"/>
        <v>0</v>
      </c>
      <c r="H38" s="16">
        <f t="shared" si="0"/>
        <v>0</v>
      </c>
    </row>
    <row r="39" spans="1:8" ht="32.25" customHeight="1">
      <c r="A39" s="13" t="s">
        <v>19</v>
      </c>
      <c r="B39" s="14" t="s">
        <v>16</v>
      </c>
      <c r="C39" s="14" t="s">
        <v>46</v>
      </c>
      <c r="D39" s="14" t="s">
        <v>20</v>
      </c>
      <c r="E39" s="14"/>
      <c r="F39" s="15">
        <f t="shared" si="1"/>
        <v>100</v>
      </c>
      <c r="G39" s="15">
        <f t="shared" si="1"/>
        <v>0</v>
      </c>
      <c r="H39" s="16">
        <f t="shared" si="0"/>
        <v>0</v>
      </c>
    </row>
    <row r="40" spans="1:8" ht="30.75" customHeight="1">
      <c r="A40" s="13" t="s">
        <v>47</v>
      </c>
      <c r="B40" s="14" t="s">
        <v>16</v>
      </c>
      <c r="C40" s="14" t="s">
        <v>46</v>
      </c>
      <c r="D40" s="14" t="s">
        <v>48</v>
      </c>
      <c r="E40" s="14"/>
      <c r="F40" s="15">
        <f t="shared" si="1"/>
        <v>100</v>
      </c>
      <c r="G40" s="15">
        <f t="shared" si="1"/>
        <v>0</v>
      </c>
      <c r="H40" s="16">
        <f t="shared" si="0"/>
        <v>0</v>
      </c>
    </row>
    <row r="41" spans="1:8" ht="18.75" customHeight="1">
      <c r="A41" s="13" t="s">
        <v>49</v>
      </c>
      <c r="B41" s="14" t="s">
        <v>16</v>
      </c>
      <c r="C41" s="14" t="s">
        <v>46</v>
      </c>
      <c r="D41" s="14" t="s">
        <v>48</v>
      </c>
      <c r="E41" s="14" t="s">
        <v>50</v>
      </c>
      <c r="F41" s="15">
        <v>100</v>
      </c>
      <c r="G41" s="18">
        <v>0</v>
      </c>
      <c r="H41" s="16">
        <f t="shared" si="0"/>
        <v>0</v>
      </c>
    </row>
    <row r="42" spans="1:8" ht="18" customHeight="1">
      <c r="A42" s="19" t="s">
        <v>51</v>
      </c>
      <c r="B42" s="14" t="s">
        <v>16</v>
      </c>
      <c r="C42" s="14" t="s">
        <v>52</v>
      </c>
      <c r="D42" s="14"/>
      <c r="E42" s="14"/>
      <c r="F42" s="15">
        <f>SUM(F43,F81,F86,F88)</f>
        <v>15369.1</v>
      </c>
      <c r="G42" s="15">
        <f>SUM(G43,G81,G86,G88)</f>
        <v>2930.2000000000003</v>
      </c>
      <c r="H42" s="16">
        <f t="shared" si="0"/>
        <v>19.06552758456904</v>
      </c>
    </row>
    <row r="43" spans="1:8" ht="34.5" customHeight="1">
      <c r="A43" s="13" t="s">
        <v>19</v>
      </c>
      <c r="B43" s="14" t="s">
        <v>16</v>
      </c>
      <c r="C43" s="14" t="s">
        <v>52</v>
      </c>
      <c r="D43" s="14" t="s">
        <v>20</v>
      </c>
      <c r="E43" s="23"/>
      <c r="F43" s="24">
        <f>SUM(F44,F50,F53,F60,F62,F67,F72,F75,F77)</f>
        <v>14692.4</v>
      </c>
      <c r="G43" s="24">
        <f>SUM(G44,G50,G53,G60,G62,G67,G72,G75,G77)</f>
        <v>2788.0000000000005</v>
      </c>
      <c r="H43" s="16">
        <f t="shared" si="0"/>
        <v>18.975797010699413</v>
      </c>
    </row>
    <row r="44" spans="1:8" ht="33" customHeight="1">
      <c r="A44" s="13" t="s">
        <v>21</v>
      </c>
      <c r="B44" s="14" t="s">
        <v>16</v>
      </c>
      <c r="C44" s="14" t="s">
        <v>52</v>
      </c>
      <c r="D44" s="14" t="s">
        <v>22</v>
      </c>
      <c r="E44" s="14"/>
      <c r="F44" s="15">
        <f>SUM(F45:F49)</f>
        <v>1623</v>
      </c>
      <c r="G44" s="15">
        <f>SUM(G45:G49)</f>
        <v>225.9</v>
      </c>
      <c r="H44" s="16">
        <f t="shared" si="0"/>
        <v>13.918669131238449</v>
      </c>
    </row>
    <row r="45" spans="1:8" ht="34.5" customHeight="1">
      <c r="A45" s="13" t="s">
        <v>23</v>
      </c>
      <c r="B45" s="14" t="s">
        <v>16</v>
      </c>
      <c r="C45" s="14" t="s">
        <v>52</v>
      </c>
      <c r="D45" s="14" t="s">
        <v>22</v>
      </c>
      <c r="E45" s="14" t="s">
        <v>24</v>
      </c>
      <c r="F45" s="15">
        <v>1180</v>
      </c>
      <c r="G45" s="18">
        <v>206</v>
      </c>
      <c r="H45" s="16">
        <f t="shared" si="0"/>
        <v>17.457627118644066</v>
      </c>
    </row>
    <row r="46" spans="1:8" ht="63.75" customHeight="1">
      <c r="A46" s="13" t="s">
        <v>25</v>
      </c>
      <c r="B46" s="14" t="s">
        <v>16</v>
      </c>
      <c r="C46" s="14" t="s">
        <v>52</v>
      </c>
      <c r="D46" s="14" t="s">
        <v>22</v>
      </c>
      <c r="E46" s="14" t="s">
        <v>26</v>
      </c>
      <c r="F46" s="15">
        <v>355</v>
      </c>
      <c r="G46" s="15">
        <v>11.9</v>
      </c>
      <c r="H46" s="16">
        <f t="shared" si="0"/>
        <v>3.352112676056338</v>
      </c>
    </row>
    <row r="47" spans="1:8" ht="46.5" customHeight="1">
      <c r="A47" s="19" t="s">
        <v>33</v>
      </c>
      <c r="B47" s="14" t="s">
        <v>16</v>
      </c>
      <c r="C47" s="14" t="s">
        <v>52</v>
      </c>
      <c r="D47" s="14" t="s">
        <v>22</v>
      </c>
      <c r="E47" s="14" t="s">
        <v>34</v>
      </c>
      <c r="F47" s="15">
        <v>35</v>
      </c>
      <c r="G47" s="18">
        <v>5.3</v>
      </c>
      <c r="H47" s="16">
        <f t="shared" si="0"/>
        <v>15.14285714285714</v>
      </c>
    </row>
    <row r="48" spans="1:8" ht="34.5" customHeight="1">
      <c r="A48" s="19" t="s">
        <v>35</v>
      </c>
      <c r="B48" s="14" t="s">
        <v>16</v>
      </c>
      <c r="C48" s="14" t="s">
        <v>52</v>
      </c>
      <c r="D48" s="14" t="s">
        <v>22</v>
      </c>
      <c r="E48" s="14" t="s">
        <v>36</v>
      </c>
      <c r="F48" s="15">
        <v>43</v>
      </c>
      <c r="G48" s="20">
        <v>2</v>
      </c>
      <c r="H48" s="16">
        <f t="shared" si="0"/>
        <v>4.651162790697675</v>
      </c>
    </row>
    <row r="49" spans="1:8" ht="30.75" customHeight="1">
      <c r="A49" s="19" t="s">
        <v>37</v>
      </c>
      <c r="B49" s="14" t="s">
        <v>16</v>
      </c>
      <c r="C49" s="14" t="s">
        <v>52</v>
      </c>
      <c r="D49" s="14" t="s">
        <v>22</v>
      </c>
      <c r="E49" s="14" t="s">
        <v>38</v>
      </c>
      <c r="F49" s="15">
        <f>20-10</f>
        <v>10</v>
      </c>
      <c r="G49" s="18">
        <v>0.7</v>
      </c>
      <c r="H49" s="16">
        <f t="shared" si="0"/>
        <v>6.999999999999999</v>
      </c>
    </row>
    <row r="50" spans="1:8" ht="61.5" customHeight="1">
      <c r="A50" s="19" t="s">
        <v>53</v>
      </c>
      <c r="B50" s="14" t="s">
        <v>16</v>
      </c>
      <c r="C50" s="14" t="s">
        <v>52</v>
      </c>
      <c r="D50" s="23" t="s">
        <v>54</v>
      </c>
      <c r="E50" s="23"/>
      <c r="F50" s="24">
        <f>SUM(F51:F52)</f>
        <v>75</v>
      </c>
      <c r="G50" s="24">
        <f>SUM(G51:G52)</f>
        <v>66.5</v>
      </c>
      <c r="H50" s="16">
        <f t="shared" si="0"/>
        <v>88.66666666666667</v>
      </c>
    </row>
    <row r="51" spans="1:8" ht="49.5" customHeight="1">
      <c r="A51" s="19" t="s">
        <v>35</v>
      </c>
      <c r="B51" s="14" t="s">
        <v>16</v>
      </c>
      <c r="C51" s="14" t="s">
        <v>52</v>
      </c>
      <c r="D51" s="23" t="s">
        <v>54</v>
      </c>
      <c r="E51" s="23">
        <v>244</v>
      </c>
      <c r="F51" s="24">
        <f>60+10</f>
        <v>70</v>
      </c>
      <c r="G51" s="18">
        <v>66.5</v>
      </c>
      <c r="H51" s="16">
        <f t="shared" si="0"/>
        <v>95</v>
      </c>
    </row>
    <row r="52" spans="1:8" ht="12.75">
      <c r="A52" s="19" t="s">
        <v>37</v>
      </c>
      <c r="B52" s="14" t="s">
        <v>16</v>
      </c>
      <c r="C52" s="14" t="s">
        <v>52</v>
      </c>
      <c r="D52" s="23" t="s">
        <v>54</v>
      </c>
      <c r="E52" s="23">
        <v>852</v>
      </c>
      <c r="F52" s="24">
        <v>5</v>
      </c>
      <c r="G52" s="25">
        <v>0</v>
      </c>
      <c r="H52" s="16">
        <f t="shared" si="0"/>
        <v>0</v>
      </c>
    </row>
    <row r="53" spans="1:8" ht="32.25" customHeight="1">
      <c r="A53" s="13" t="s">
        <v>55</v>
      </c>
      <c r="B53" s="14" t="s">
        <v>16</v>
      </c>
      <c r="C53" s="14" t="s">
        <v>52</v>
      </c>
      <c r="D53" s="14" t="s">
        <v>56</v>
      </c>
      <c r="E53" s="14"/>
      <c r="F53" s="15">
        <f>SUM(F54:F59)</f>
        <v>11432.1</v>
      </c>
      <c r="G53" s="15">
        <f>SUM(G54:G59)</f>
        <v>2156.9</v>
      </c>
      <c r="H53" s="16">
        <f t="shared" si="0"/>
        <v>18.86704979837475</v>
      </c>
    </row>
    <row r="54" spans="1:8" ht="17.25" customHeight="1">
      <c r="A54" s="13" t="s">
        <v>57</v>
      </c>
      <c r="B54" s="14" t="s">
        <v>16</v>
      </c>
      <c r="C54" s="14" t="s">
        <v>52</v>
      </c>
      <c r="D54" s="14" t="s">
        <v>56</v>
      </c>
      <c r="E54" s="14" t="s">
        <v>58</v>
      </c>
      <c r="F54" s="15">
        <f>3285+3420</f>
        <v>6705</v>
      </c>
      <c r="G54" s="26">
        <v>1161.5</v>
      </c>
      <c r="H54" s="16">
        <f t="shared" si="0"/>
        <v>17.32289336316182</v>
      </c>
    </row>
    <row r="55" spans="1:8" ht="12.75">
      <c r="A55" s="13" t="s">
        <v>59</v>
      </c>
      <c r="B55" s="14" t="s">
        <v>16</v>
      </c>
      <c r="C55" s="14" t="s">
        <v>52</v>
      </c>
      <c r="D55" s="14" t="s">
        <v>56</v>
      </c>
      <c r="E55" s="14" t="s">
        <v>60</v>
      </c>
      <c r="F55" s="15">
        <v>1</v>
      </c>
      <c r="G55" s="18">
        <v>0</v>
      </c>
      <c r="H55" s="16">
        <f t="shared" si="0"/>
        <v>0</v>
      </c>
    </row>
    <row r="56" spans="1:8" ht="12.75">
      <c r="A56" s="13" t="s">
        <v>61</v>
      </c>
      <c r="B56" s="14" t="s">
        <v>16</v>
      </c>
      <c r="C56" s="14" t="s">
        <v>52</v>
      </c>
      <c r="D56" s="14" t="s">
        <v>56</v>
      </c>
      <c r="E56" s="14" t="s">
        <v>62</v>
      </c>
      <c r="F56" s="15">
        <f>990+950</f>
        <v>1940</v>
      </c>
      <c r="G56" s="18">
        <v>62.4</v>
      </c>
      <c r="H56" s="16">
        <f t="shared" si="0"/>
        <v>3.216494845360825</v>
      </c>
    </row>
    <row r="57" spans="1:8" ht="45.75" customHeight="1">
      <c r="A57" s="19" t="s">
        <v>33</v>
      </c>
      <c r="B57" s="14" t="s">
        <v>16</v>
      </c>
      <c r="C57" s="14" t="s">
        <v>52</v>
      </c>
      <c r="D57" s="14" t="s">
        <v>56</v>
      </c>
      <c r="E57" s="14" t="s">
        <v>34</v>
      </c>
      <c r="F57" s="15">
        <f>264+290+1</f>
        <v>555</v>
      </c>
      <c r="G57" s="21">
        <v>151.7</v>
      </c>
      <c r="H57" s="16">
        <f t="shared" si="0"/>
        <v>27.333333333333332</v>
      </c>
    </row>
    <row r="58" spans="1:8" ht="12.75">
      <c r="A58" s="19" t="s">
        <v>35</v>
      </c>
      <c r="B58" s="14" t="s">
        <v>16</v>
      </c>
      <c r="C58" s="14" t="s">
        <v>52</v>
      </c>
      <c r="D58" s="14" t="s">
        <v>56</v>
      </c>
      <c r="E58" s="14" t="s">
        <v>36</v>
      </c>
      <c r="F58" s="15">
        <f>1640+21.1+500</f>
        <v>2161.1</v>
      </c>
      <c r="G58" s="27">
        <v>766.1</v>
      </c>
      <c r="H58" s="16">
        <f t="shared" si="0"/>
        <v>35.449539586321784</v>
      </c>
    </row>
    <row r="59" spans="1:8" ht="30" customHeight="1">
      <c r="A59" s="19" t="s">
        <v>37</v>
      </c>
      <c r="B59" s="14" t="s">
        <v>16</v>
      </c>
      <c r="C59" s="14" t="s">
        <v>52</v>
      </c>
      <c r="D59" s="14" t="s">
        <v>56</v>
      </c>
      <c r="E59" s="14" t="s">
        <v>38</v>
      </c>
      <c r="F59" s="15">
        <f>60+10</f>
        <v>70</v>
      </c>
      <c r="G59" s="27">
        <v>15.2</v>
      </c>
      <c r="H59" s="16">
        <f t="shared" si="0"/>
        <v>21.714285714285715</v>
      </c>
    </row>
    <row r="60" spans="1:8" ht="48.75" customHeight="1">
      <c r="A60" s="13" t="s">
        <v>63</v>
      </c>
      <c r="B60" s="14" t="s">
        <v>16</v>
      </c>
      <c r="C60" s="14" t="s">
        <v>52</v>
      </c>
      <c r="D60" s="14" t="s">
        <v>64</v>
      </c>
      <c r="E60" s="14"/>
      <c r="F60" s="15">
        <f>SUM(F61)</f>
        <v>8.3</v>
      </c>
      <c r="G60" s="15">
        <f>SUM(G61)</f>
        <v>0</v>
      </c>
      <c r="H60" s="16">
        <f t="shared" si="0"/>
        <v>0</v>
      </c>
    </row>
    <row r="61" spans="1:8" ht="47.25" customHeight="1">
      <c r="A61" s="19" t="s">
        <v>35</v>
      </c>
      <c r="B61" s="14" t="s">
        <v>16</v>
      </c>
      <c r="C61" s="14" t="s">
        <v>52</v>
      </c>
      <c r="D61" s="14" t="s">
        <v>64</v>
      </c>
      <c r="E61" s="14" t="s">
        <v>36</v>
      </c>
      <c r="F61" s="15">
        <v>8.3</v>
      </c>
      <c r="G61" s="21">
        <v>0</v>
      </c>
      <c r="H61" s="16">
        <f t="shared" si="0"/>
        <v>0</v>
      </c>
    </row>
    <row r="62" spans="1:8" ht="129" customHeight="1">
      <c r="A62" s="28" t="s">
        <v>65</v>
      </c>
      <c r="B62" s="14" t="s">
        <v>16</v>
      </c>
      <c r="C62" s="14" t="s">
        <v>52</v>
      </c>
      <c r="D62" s="14" t="s">
        <v>66</v>
      </c>
      <c r="E62" s="14"/>
      <c r="F62" s="15">
        <f>SUM(F63:F66)</f>
        <v>740.7</v>
      </c>
      <c r="G62" s="15">
        <f>SUM(G63:G66)</f>
        <v>140.8</v>
      </c>
      <c r="H62" s="16">
        <f t="shared" si="0"/>
        <v>19.009045497502363</v>
      </c>
    </row>
    <row r="63" spans="1:8" ht="34.5" customHeight="1">
      <c r="A63" s="13" t="s">
        <v>23</v>
      </c>
      <c r="B63" s="14" t="s">
        <v>16</v>
      </c>
      <c r="C63" s="14" t="s">
        <v>52</v>
      </c>
      <c r="D63" s="14" t="s">
        <v>66</v>
      </c>
      <c r="E63" s="14" t="s">
        <v>24</v>
      </c>
      <c r="F63" s="15">
        <v>480</v>
      </c>
      <c r="G63" s="20">
        <v>108.1</v>
      </c>
      <c r="H63" s="16">
        <f t="shared" si="0"/>
        <v>22.520833333333332</v>
      </c>
    </row>
    <row r="64" spans="1:8" ht="12.75">
      <c r="A64" s="13" t="s">
        <v>25</v>
      </c>
      <c r="B64" s="14" t="s">
        <v>16</v>
      </c>
      <c r="C64" s="14" t="s">
        <v>52</v>
      </c>
      <c r="D64" s="14" t="s">
        <v>66</v>
      </c>
      <c r="E64" s="14" t="s">
        <v>26</v>
      </c>
      <c r="F64" s="15">
        <v>145</v>
      </c>
      <c r="G64" s="21">
        <v>32.7</v>
      </c>
      <c r="H64" s="16">
        <f t="shared" si="0"/>
        <v>22.551724137931036</v>
      </c>
    </row>
    <row r="65" spans="1:8" ht="12.75">
      <c r="A65" s="19" t="s">
        <v>33</v>
      </c>
      <c r="B65" s="14" t="s">
        <v>16</v>
      </c>
      <c r="C65" s="14" t="s">
        <v>52</v>
      </c>
      <c r="D65" s="14" t="s">
        <v>66</v>
      </c>
      <c r="E65" s="14" t="s">
        <v>34</v>
      </c>
      <c r="F65" s="15">
        <v>75</v>
      </c>
      <c r="G65" s="21">
        <v>0</v>
      </c>
      <c r="H65" s="16">
        <f t="shared" si="0"/>
        <v>0</v>
      </c>
    </row>
    <row r="66" spans="1:8" ht="12.75">
      <c r="A66" s="19" t="s">
        <v>35</v>
      </c>
      <c r="B66" s="14" t="s">
        <v>16</v>
      </c>
      <c r="C66" s="14" t="s">
        <v>52</v>
      </c>
      <c r="D66" s="14" t="s">
        <v>66</v>
      </c>
      <c r="E66" s="14" t="s">
        <v>36</v>
      </c>
      <c r="F66" s="15">
        <v>40.7</v>
      </c>
      <c r="G66" s="21">
        <v>0</v>
      </c>
      <c r="H66" s="16">
        <f t="shared" si="0"/>
        <v>0</v>
      </c>
    </row>
    <row r="67" spans="1:8" ht="12.75">
      <c r="A67" s="13" t="s">
        <v>67</v>
      </c>
      <c r="B67" s="14" t="s">
        <v>16</v>
      </c>
      <c r="C67" s="14" t="s">
        <v>52</v>
      </c>
      <c r="D67" s="14" t="s">
        <v>68</v>
      </c>
      <c r="E67" s="14"/>
      <c r="F67" s="15">
        <f>SUM(F68:F71)</f>
        <v>542.9</v>
      </c>
      <c r="G67" s="15">
        <f>SUM(G68:G71)</f>
        <v>132.1</v>
      </c>
      <c r="H67" s="16">
        <f t="shared" si="0"/>
        <v>24.332289556087677</v>
      </c>
    </row>
    <row r="68" spans="1:8" ht="33.75" customHeight="1">
      <c r="A68" s="13" t="s">
        <v>23</v>
      </c>
      <c r="B68" s="14" t="s">
        <v>16</v>
      </c>
      <c r="C68" s="14" t="s">
        <v>52</v>
      </c>
      <c r="D68" s="14" t="s">
        <v>68</v>
      </c>
      <c r="E68" s="14" t="s">
        <v>24</v>
      </c>
      <c r="F68" s="15">
        <v>390.2</v>
      </c>
      <c r="G68" s="21">
        <v>90</v>
      </c>
      <c r="H68" s="16">
        <f t="shared" si="0"/>
        <v>23.065094823167605</v>
      </c>
    </row>
    <row r="69" spans="1:8" ht="12.75">
      <c r="A69" s="13" t="s">
        <v>25</v>
      </c>
      <c r="B69" s="14" t="s">
        <v>16</v>
      </c>
      <c r="C69" s="14" t="s">
        <v>52</v>
      </c>
      <c r="D69" s="14" t="s">
        <v>68</v>
      </c>
      <c r="E69" s="14" t="s">
        <v>26</v>
      </c>
      <c r="F69" s="15">
        <v>117.8</v>
      </c>
      <c r="G69" s="21">
        <v>27.2</v>
      </c>
      <c r="H69" s="16">
        <f t="shared" si="0"/>
        <v>23.089983022071305</v>
      </c>
    </row>
    <row r="70" spans="1:8" ht="45" customHeight="1">
      <c r="A70" s="19" t="s">
        <v>33</v>
      </c>
      <c r="B70" s="14" t="s">
        <v>16</v>
      </c>
      <c r="C70" s="14" t="s">
        <v>52</v>
      </c>
      <c r="D70" s="14" t="s">
        <v>68</v>
      </c>
      <c r="E70" s="14" t="s">
        <v>34</v>
      </c>
      <c r="F70" s="15">
        <v>6</v>
      </c>
      <c r="G70" s="18">
        <v>0</v>
      </c>
      <c r="H70" s="16">
        <f t="shared" si="0"/>
        <v>0</v>
      </c>
    </row>
    <row r="71" spans="1:8" ht="20.25" customHeight="1">
      <c r="A71" s="19" t="s">
        <v>35</v>
      </c>
      <c r="B71" s="14" t="s">
        <v>16</v>
      </c>
      <c r="C71" s="14" t="s">
        <v>52</v>
      </c>
      <c r="D71" s="14" t="s">
        <v>68</v>
      </c>
      <c r="E71" s="14" t="s">
        <v>36</v>
      </c>
      <c r="F71" s="15">
        <v>28.9</v>
      </c>
      <c r="G71" s="18">
        <v>14.9</v>
      </c>
      <c r="H71" s="16">
        <f t="shared" si="0"/>
        <v>51.55709342560554</v>
      </c>
    </row>
    <row r="72" spans="1:8" ht="12.75">
      <c r="A72" s="28" t="s">
        <v>69</v>
      </c>
      <c r="B72" s="14" t="s">
        <v>16</v>
      </c>
      <c r="C72" s="14" t="s">
        <v>52</v>
      </c>
      <c r="D72" s="14" t="s">
        <v>70</v>
      </c>
      <c r="E72" s="14"/>
      <c r="F72" s="15">
        <f>SUM(F73:F74)</f>
        <v>3.5</v>
      </c>
      <c r="G72" s="15">
        <f>SUM(G73:G74)</f>
        <v>0</v>
      </c>
      <c r="H72" s="16">
        <f t="shared" si="0"/>
        <v>0</v>
      </c>
    </row>
    <row r="73" spans="1:8" ht="32.25" customHeight="1">
      <c r="A73" s="13" t="s">
        <v>23</v>
      </c>
      <c r="B73" s="14" t="s">
        <v>16</v>
      </c>
      <c r="C73" s="14" t="s">
        <v>52</v>
      </c>
      <c r="D73" s="14" t="s">
        <v>70</v>
      </c>
      <c r="E73" s="14" t="s">
        <v>24</v>
      </c>
      <c r="F73" s="15">
        <v>2.7</v>
      </c>
      <c r="G73" s="20">
        <v>0</v>
      </c>
      <c r="H73" s="16">
        <f t="shared" si="0"/>
        <v>0</v>
      </c>
    </row>
    <row r="74" spans="1:8" ht="12.75">
      <c r="A74" s="13" t="s">
        <v>25</v>
      </c>
      <c r="B74" s="14" t="s">
        <v>16</v>
      </c>
      <c r="C74" s="14" t="s">
        <v>52</v>
      </c>
      <c r="D74" s="14" t="s">
        <v>70</v>
      </c>
      <c r="E74" s="14" t="s">
        <v>26</v>
      </c>
      <c r="F74" s="15">
        <v>0.8</v>
      </c>
      <c r="G74" s="18">
        <v>0</v>
      </c>
      <c r="H74" s="16">
        <f t="shared" si="0"/>
        <v>0</v>
      </c>
    </row>
    <row r="75" spans="1:8" ht="63.75" customHeight="1">
      <c r="A75" s="13" t="s">
        <v>71</v>
      </c>
      <c r="B75" s="14" t="s">
        <v>16</v>
      </c>
      <c r="C75" s="14" t="s">
        <v>52</v>
      </c>
      <c r="D75" s="14" t="s">
        <v>72</v>
      </c>
      <c r="E75" s="14"/>
      <c r="F75" s="15">
        <f>SUM(F76)</f>
        <v>4.1</v>
      </c>
      <c r="G75" s="15">
        <f>SUM(G76)</f>
        <v>0</v>
      </c>
      <c r="H75" s="16">
        <f t="shared" si="0"/>
        <v>0</v>
      </c>
    </row>
    <row r="76" spans="1:8" ht="46.5" customHeight="1">
      <c r="A76" s="19" t="s">
        <v>35</v>
      </c>
      <c r="B76" s="14" t="s">
        <v>16</v>
      </c>
      <c r="C76" s="14" t="s">
        <v>52</v>
      </c>
      <c r="D76" s="14" t="s">
        <v>72</v>
      </c>
      <c r="E76" s="14" t="s">
        <v>36</v>
      </c>
      <c r="F76" s="15">
        <v>4.1</v>
      </c>
      <c r="G76" s="20">
        <v>0</v>
      </c>
      <c r="H76" s="16">
        <f t="shared" si="0"/>
        <v>0</v>
      </c>
    </row>
    <row r="77" spans="1:8" ht="142.5" customHeight="1">
      <c r="A77" s="28" t="s">
        <v>73</v>
      </c>
      <c r="B77" s="14" t="s">
        <v>16</v>
      </c>
      <c r="C77" s="14" t="s">
        <v>52</v>
      </c>
      <c r="D77" s="14" t="s">
        <v>74</v>
      </c>
      <c r="E77" s="14"/>
      <c r="F77" s="15">
        <f>SUM(F78:F80)</f>
        <v>262.8</v>
      </c>
      <c r="G77" s="15">
        <f>SUM(G78:G80)</f>
        <v>65.8</v>
      </c>
      <c r="H77" s="16">
        <f t="shared" si="0"/>
        <v>25.038051750380514</v>
      </c>
    </row>
    <row r="78" spans="1:8" ht="30.75" customHeight="1">
      <c r="A78" s="13" t="s">
        <v>23</v>
      </c>
      <c r="B78" s="14" t="s">
        <v>16</v>
      </c>
      <c r="C78" s="14" t="s">
        <v>52</v>
      </c>
      <c r="D78" s="14" t="s">
        <v>74</v>
      </c>
      <c r="E78" s="14" t="s">
        <v>24</v>
      </c>
      <c r="F78" s="15">
        <v>185.3</v>
      </c>
      <c r="G78" s="18">
        <v>50.5</v>
      </c>
      <c r="H78" s="16">
        <f t="shared" si="0"/>
        <v>27.25310307609282</v>
      </c>
    </row>
    <row r="79" spans="1:8" ht="62.25" customHeight="1">
      <c r="A79" s="13" t="s">
        <v>25</v>
      </c>
      <c r="B79" s="14" t="s">
        <v>16</v>
      </c>
      <c r="C79" s="14" t="s">
        <v>52</v>
      </c>
      <c r="D79" s="14" t="s">
        <v>74</v>
      </c>
      <c r="E79" s="14" t="s">
        <v>26</v>
      </c>
      <c r="F79" s="15">
        <v>61</v>
      </c>
      <c r="G79" s="18">
        <v>3.6</v>
      </c>
      <c r="H79" s="16">
        <f t="shared" si="0"/>
        <v>5.901639344262295</v>
      </c>
    </row>
    <row r="80" spans="1:8" ht="46.5" customHeight="1">
      <c r="A80" s="19" t="s">
        <v>33</v>
      </c>
      <c r="B80" s="14" t="s">
        <v>16</v>
      </c>
      <c r="C80" s="14" t="s">
        <v>52</v>
      </c>
      <c r="D80" s="14" t="s">
        <v>74</v>
      </c>
      <c r="E80" s="14" t="s">
        <v>34</v>
      </c>
      <c r="F80" s="15">
        <v>16.5</v>
      </c>
      <c r="G80" s="21">
        <v>11.7</v>
      </c>
      <c r="H80" s="16">
        <f t="shared" si="0"/>
        <v>70.9090909090909</v>
      </c>
    </row>
    <row r="81" spans="1:8" ht="32.25" customHeight="1">
      <c r="A81" s="19" t="s">
        <v>75</v>
      </c>
      <c r="B81" s="14" t="s">
        <v>16</v>
      </c>
      <c r="C81" s="14" t="s">
        <v>52</v>
      </c>
      <c r="D81" s="23" t="s">
        <v>76</v>
      </c>
      <c r="E81" s="14"/>
      <c r="F81" s="15">
        <f>SUM(F82)</f>
        <v>2.1</v>
      </c>
      <c r="G81" s="15">
        <f>SUM(G82)</f>
        <v>0</v>
      </c>
      <c r="H81" s="16">
        <f t="shared" si="0"/>
        <v>0</v>
      </c>
    </row>
    <row r="82" spans="1:8" ht="12.75">
      <c r="A82" s="19" t="s">
        <v>77</v>
      </c>
      <c r="B82" s="14" t="s">
        <v>16</v>
      </c>
      <c r="C82" s="14" t="s">
        <v>52</v>
      </c>
      <c r="D82" s="23" t="s">
        <v>78</v>
      </c>
      <c r="E82" s="23"/>
      <c r="F82" s="24">
        <f>SUM(F83:F85)</f>
        <v>2.1</v>
      </c>
      <c r="G82" s="24">
        <f>SUM(G83:G85)</f>
        <v>0</v>
      </c>
      <c r="H82" s="16">
        <f t="shared" si="0"/>
        <v>0</v>
      </c>
    </row>
    <row r="83" spans="1:8" ht="37.5" customHeight="1">
      <c r="A83" s="13" t="s">
        <v>21</v>
      </c>
      <c r="B83" s="14" t="s">
        <v>16</v>
      </c>
      <c r="C83" s="14" t="s">
        <v>52</v>
      </c>
      <c r="D83" s="23" t="s">
        <v>78</v>
      </c>
      <c r="E83" s="23">
        <v>121</v>
      </c>
      <c r="F83" s="24">
        <v>1.5</v>
      </c>
      <c r="G83" s="20">
        <v>0</v>
      </c>
      <c r="H83" s="16">
        <f t="shared" si="0"/>
        <v>0</v>
      </c>
    </row>
    <row r="84" spans="1:8" ht="34.5" customHeight="1">
      <c r="A84" s="13" t="s">
        <v>25</v>
      </c>
      <c r="B84" s="14" t="s">
        <v>16</v>
      </c>
      <c r="C84" s="14" t="s">
        <v>52</v>
      </c>
      <c r="D84" s="23" t="s">
        <v>78</v>
      </c>
      <c r="E84" s="23">
        <v>129</v>
      </c>
      <c r="F84" s="24">
        <v>0.4</v>
      </c>
      <c r="G84" s="21">
        <v>0</v>
      </c>
      <c r="H84" s="16">
        <f t="shared" si="0"/>
        <v>0</v>
      </c>
    </row>
    <row r="85" spans="1:8" ht="12.75">
      <c r="A85" s="19" t="s">
        <v>35</v>
      </c>
      <c r="B85" s="14" t="s">
        <v>16</v>
      </c>
      <c r="C85" s="14" t="s">
        <v>52</v>
      </c>
      <c r="D85" s="23" t="s">
        <v>78</v>
      </c>
      <c r="E85" s="23">
        <v>244</v>
      </c>
      <c r="F85" s="24">
        <v>0.2</v>
      </c>
      <c r="G85" s="21">
        <v>0</v>
      </c>
      <c r="H85" s="16">
        <f t="shared" si="0"/>
        <v>0</v>
      </c>
    </row>
    <row r="86" spans="1:8" ht="99" customHeight="1">
      <c r="A86" s="19" t="s">
        <v>79</v>
      </c>
      <c r="B86" s="14" t="s">
        <v>16</v>
      </c>
      <c r="C86" s="14" t="s">
        <v>52</v>
      </c>
      <c r="D86" s="23" t="s">
        <v>80</v>
      </c>
      <c r="E86" s="23"/>
      <c r="F86" s="24">
        <f>SUM(F87)</f>
        <v>600</v>
      </c>
      <c r="G86" s="24">
        <f>SUM(G87)</f>
        <v>131.6</v>
      </c>
      <c r="H86" s="16">
        <f t="shared" si="0"/>
        <v>21.933333333333334</v>
      </c>
    </row>
    <row r="87" spans="1:8" ht="12.75">
      <c r="A87" s="19" t="s">
        <v>33</v>
      </c>
      <c r="B87" s="14" t="s">
        <v>16</v>
      </c>
      <c r="C87" s="14" t="s">
        <v>52</v>
      </c>
      <c r="D87" s="23" t="s">
        <v>80</v>
      </c>
      <c r="E87" s="23">
        <v>242</v>
      </c>
      <c r="F87" s="24">
        <v>600</v>
      </c>
      <c r="G87" s="21">
        <v>131.6</v>
      </c>
      <c r="H87" s="16">
        <f t="shared" si="0"/>
        <v>21.933333333333334</v>
      </c>
    </row>
    <row r="88" spans="1:8" ht="48.75" customHeight="1">
      <c r="A88" s="13" t="s">
        <v>81</v>
      </c>
      <c r="B88" s="14" t="s">
        <v>16</v>
      </c>
      <c r="C88" s="14" t="s">
        <v>52</v>
      </c>
      <c r="D88" s="14" t="s">
        <v>82</v>
      </c>
      <c r="E88" s="14"/>
      <c r="F88" s="15">
        <f>SUM(F89)</f>
        <v>74.6</v>
      </c>
      <c r="G88" s="21">
        <f>G89</f>
        <v>10.6</v>
      </c>
      <c r="H88" s="16">
        <f t="shared" si="0"/>
        <v>14.209115281501342</v>
      </c>
    </row>
    <row r="89" spans="1:8" ht="29.25" customHeight="1">
      <c r="A89" s="13" t="s">
        <v>83</v>
      </c>
      <c r="B89" s="14" t="s">
        <v>16</v>
      </c>
      <c r="C89" s="14" t="s">
        <v>52</v>
      </c>
      <c r="D89" s="14" t="s">
        <v>84</v>
      </c>
      <c r="E89" s="14"/>
      <c r="F89" s="15">
        <f>SUM(F90)</f>
        <v>74.6</v>
      </c>
      <c r="G89" s="15">
        <f>SUM(G90)</f>
        <v>10.6</v>
      </c>
      <c r="H89" s="16">
        <f t="shared" si="0"/>
        <v>14.209115281501342</v>
      </c>
    </row>
    <row r="90" spans="1:8" ht="51" customHeight="1">
      <c r="A90" s="13" t="s">
        <v>85</v>
      </c>
      <c r="B90" s="14" t="s">
        <v>16</v>
      </c>
      <c r="C90" s="14" t="s">
        <v>52</v>
      </c>
      <c r="D90" s="14" t="s">
        <v>86</v>
      </c>
      <c r="E90" s="14"/>
      <c r="F90" s="15">
        <f>SUM(F91)</f>
        <v>74.6</v>
      </c>
      <c r="G90" s="15">
        <f>SUM(G91)</f>
        <v>10.6</v>
      </c>
      <c r="H90" s="16">
        <f t="shared" si="0"/>
        <v>14.209115281501342</v>
      </c>
    </row>
    <row r="91" spans="1:8" ht="49.5" customHeight="1">
      <c r="A91" s="19" t="s">
        <v>35</v>
      </c>
      <c r="B91" s="14" t="s">
        <v>16</v>
      </c>
      <c r="C91" s="14" t="s">
        <v>52</v>
      </c>
      <c r="D91" s="14" t="s">
        <v>86</v>
      </c>
      <c r="E91" s="14" t="s">
        <v>36</v>
      </c>
      <c r="F91" s="15">
        <f>50+24.6</f>
        <v>74.6</v>
      </c>
      <c r="G91" s="21">
        <v>10.6</v>
      </c>
      <c r="H91" s="16">
        <f t="shared" si="0"/>
        <v>14.209115281501342</v>
      </c>
    </row>
    <row r="92" spans="1:8" ht="12.75">
      <c r="A92" s="19" t="s">
        <v>87</v>
      </c>
      <c r="B92" s="14" t="s">
        <v>18</v>
      </c>
      <c r="C92" s="14"/>
      <c r="D92" s="14"/>
      <c r="E92" s="14"/>
      <c r="F92" s="15">
        <f>SUM(F93)</f>
        <v>1073.5</v>
      </c>
      <c r="G92" s="15">
        <f>SUM(G93)</f>
        <v>147.4</v>
      </c>
      <c r="H92" s="16">
        <f t="shared" si="0"/>
        <v>13.730787144853284</v>
      </c>
    </row>
    <row r="93" spans="1:8" ht="48" customHeight="1">
      <c r="A93" s="13" t="s">
        <v>88</v>
      </c>
      <c r="B93" s="14" t="s">
        <v>18</v>
      </c>
      <c r="C93" s="14" t="s">
        <v>89</v>
      </c>
      <c r="D93" s="14"/>
      <c r="E93" s="14"/>
      <c r="F93" s="15">
        <f>SUM(F94)</f>
        <v>1073.5</v>
      </c>
      <c r="G93" s="20">
        <f>SUM(G94)</f>
        <v>147.4</v>
      </c>
      <c r="H93" s="16">
        <f t="shared" si="0"/>
        <v>13.730787144853284</v>
      </c>
    </row>
    <row r="94" spans="1:8" ht="12.75">
      <c r="A94" s="13" t="s">
        <v>19</v>
      </c>
      <c r="B94" s="14" t="s">
        <v>18</v>
      </c>
      <c r="C94" s="14" t="s">
        <v>89</v>
      </c>
      <c r="D94" s="14" t="s">
        <v>20</v>
      </c>
      <c r="E94" s="14"/>
      <c r="F94" s="15">
        <f>SUM(F95,F98)</f>
        <v>1073.5</v>
      </c>
      <c r="G94" s="15">
        <f>SUM(G95,G98)</f>
        <v>147.4</v>
      </c>
      <c r="H94" s="16">
        <f t="shared" si="0"/>
        <v>13.730787144853284</v>
      </c>
    </row>
    <row r="95" spans="1:8" ht="12.75">
      <c r="A95" s="13" t="s">
        <v>90</v>
      </c>
      <c r="B95" s="14" t="s">
        <v>18</v>
      </c>
      <c r="C95" s="14" t="s">
        <v>89</v>
      </c>
      <c r="D95" s="14" t="s">
        <v>91</v>
      </c>
      <c r="E95" s="14"/>
      <c r="F95" s="15">
        <f>SUM(F96:F97)</f>
        <v>975</v>
      </c>
      <c r="G95" s="15">
        <f>SUM(G96:G97)</f>
        <v>147.4</v>
      </c>
      <c r="H95" s="16">
        <f t="shared" si="0"/>
        <v>15.117948717948718</v>
      </c>
    </row>
    <row r="96" spans="1:8" ht="22.5" customHeight="1">
      <c r="A96" s="13" t="s">
        <v>57</v>
      </c>
      <c r="B96" s="14" t="s">
        <v>18</v>
      </c>
      <c r="C96" s="14" t="s">
        <v>89</v>
      </c>
      <c r="D96" s="14" t="s">
        <v>91</v>
      </c>
      <c r="E96" s="23">
        <v>111</v>
      </c>
      <c r="F96" s="24">
        <v>750</v>
      </c>
      <c r="G96" s="18">
        <v>147.4</v>
      </c>
      <c r="H96" s="16">
        <f aca="true" t="shared" si="2" ref="H96:H154">G96/F96*100</f>
        <v>19.653333333333332</v>
      </c>
    </row>
    <row r="97" spans="1:8" ht="46.5" customHeight="1">
      <c r="A97" s="13" t="s">
        <v>61</v>
      </c>
      <c r="B97" s="14" t="s">
        <v>18</v>
      </c>
      <c r="C97" s="14" t="s">
        <v>89</v>
      </c>
      <c r="D97" s="14" t="s">
        <v>91</v>
      </c>
      <c r="E97" s="23">
        <v>119</v>
      </c>
      <c r="F97" s="24">
        <v>225</v>
      </c>
      <c r="G97" s="18">
        <v>0</v>
      </c>
      <c r="H97" s="16">
        <f t="shared" si="2"/>
        <v>0</v>
      </c>
    </row>
    <row r="98" spans="1:8" ht="12.75">
      <c r="A98" s="19" t="s">
        <v>92</v>
      </c>
      <c r="B98" s="14" t="s">
        <v>18</v>
      </c>
      <c r="C98" s="14" t="s">
        <v>89</v>
      </c>
      <c r="D98" s="14" t="s">
        <v>93</v>
      </c>
      <c r="E98" s="23"/>
      <c r="F98" s="24">
        <f>SUM(F99:F100)</f>
        <v>98.5</v>
      </c>
      <c r="G98" s="24">
        <f>SUM(G99:G100)</f>
        <v>0</v>
      </c>
      <c r="H98" s="16">
        <f t="shared" si="2"/>
        <v>0</v>
      </c>
    </row>
    <row r="99" spans="1:8" ht="12.75">
      <c r="A99" s="19" t="s">
        <v>33</v>
      </c>
      <c r="B99" s="14" t="s">
        <v>18</v>
      </c>
      <c r="C99" s="14" t="s">
        <v>89</v>
      </c>
      <c r="D99" s="14" t="s">
        <v>93</v>
      </c>
      <c r="E99" s="23">
        <v>242</v>
      </c>
      <c r="F99" s="24">
        <v>50</v>
      </c>
      <c r="G99" s="18">
        <v>0</v>
      </c>
      <c r="H99" s="16">
        <f t="shared" si="2"/>
        <v>0</v>
      </c>
    </row>
    <row r="100" spans="1:8" s="17" customFormat="1" ht="12.75">
      <c r="A100" s="19" t="s">
        <v>35</v>
      </c>
      <c r="B100" s="14" t="s">
        <v>18</v>
      </c>
      <c r="C100" s="14" t="s">
        <v>89</v>
      </c>
      <c r="D100" s="14" t="s">
        <v>93</v>
      </c>
      <c r="E100" s="23">
        <v>244</v>
      </c>
      <c r="F100" s="24">
        <v>48.5</v>
      </c>
      <c r="G100" s="18">
        <v>0</v>
      </c>
      <c r="H100" s="16">
        <f t="shared" si="2"/>
        <v>0</v>
      </c>
    </row>
    <row r="101" spans="1:8" ht="12.75">
      <c r="A101" s="19" t="s">
        <v>94</v>
      </c>
      <c r="B101" s="14" t="s">
        <v>28</v>
      </c>
      <c r="C101" s="14"/>
      <c r="D101" s="14"/>
      <c r="E101" s="23"/>
      <c r="F101" s="24">
        <f>SUM(F102,F110)</f>
        <v>15202</v>
      </c>
      <c r="G101" s="24">
        <f>SUM(G102,G110)</f>
        <v>1324.5</v>
      </c>
      <c r="H101" s="16">
        <f t="shared" si="2"/>
        <v>8.712669385607157</v>
      </c>
    </row>
    <row r="102" spans="1:8" ht="12.75">
      <c r="A102" s="19" t="s">
        <v>95</v>
      </c>
      <c r="B102" s="14" t="s">
        <v>28</v>
      </c>
      <c r="C102" s="14" t="s">
        <v>96</v>
      </c>
      <c r="D102" s="23"/>
      <c r="E102" s="23"/>
      <c r="F102" s="24">
        <f>SUM(F103)</f>
        <v>2325.5</v>
      </c>
      <c r="G102" s="24">
        <f>SUM(G103)</f>
        <v>441.2</v>
      </c>
      <c r="H102" s="16">
        <f t="shared" si="2"/>
        <v>18.972264029241025</v>
      </c>
    </row>
    <row r="103" spans="1:8" ht="33" customHeight="1">
      <c r="A103" s="13" t="s">
        <v>19</v>
      </c>
      <c r="B103" s="14" t="s">
        <v>28</v>
      </c>
      <c r="C103" s="14" t="s">
        <v>96</v>
      </c>
      <c r="D103" s="14" t="s">
        <v>20</v>
      </c>
      <c r="E103" s="23"/>
      <c r="F103" s="24">
        <f>SUM(F104,F106,F108)</f>
        <v>2325.5</v>
      </c>
      <c r="G103" s="24">
        <f>SUM(G104,G106,G108)</f>
        <v>441.2</v>
      </c>
      <c r="H103" s="16">
        <f t="shared" si="2"/>
        <v>18.972264029241025</v>
      </c>
    </row>
    <row r="104" spans="1:8" ht="12.75">
      <c r="A104" s="19" t="s">
        <v>97</v>
      </c>
      <c r="B104" s="14" t="s">
        <v>28</v>
      </c>
      <c r="C104" s="14" t="s">
        <v>96</v>
      </c>
      <c r="D104" s="23" t="s">
        <v>98</v>
      </c>
      <c r="E104" s="23"/>
      <c r="F104" s="24">
        <f>SUM(F105)</f>
        <v>1680</v>
      </c>
      <c r="G104" s="24">
        <f>SUM(G105)</f>
        <v>441.2</v>
      </c>
      <c r="H104" s="16">
        <f t="shared" si="2"/>
        <v>26.26190476190476</v>
      </c>
    </row>
    <row r="105" spans="1:8" ht="12.75">
      <c r="A105" s="19" t="s">
        <v>99</v>
      </c>
      <c r="B105" s="14" t="s">
        <v>28</v>
      </c>
      <c r="C105" s="14" t="s">
        <v>96</v>
      </c>
      <c r="D105" s="23" t="s">
        <v>98</v>
      </c>
      <c r="E105" s="23">
        <v>611</v>
      </c>
      <c r="F105" s="24">
        <v>1680</v>
      </c>
      <c r="G105" s="18">
        <v>441.2</v>
      </c>
      <c r="H105" s="16">
        <f t="shared" si="2"/>
        <v>26.26190476190476</v>
      </c>
    </row>
    <row r="106" spans="1:8" s="17" customFormat="1" ht="36" customHeight="1">
      <c r="A106" s="19" t="s">
        <v>100</v>
      </c>
      <c r="B106" s="14" t="s">
        <v>28</v>
      </c>
      <c r="C106" s="14" t="s">
        <v>96</v>
      </c>
      <c r="D106" s="14" t="s">
        <v>101</v>
      </c>
      <c r="E106" s="23"/>
      <c r="F106" s="24">
        <f>SUM(F107)</f>
        <v>545.5</v>
      </c>
      <c r="G106" s="24">
        <f>SUM(G107)</f>
        <v>0</v>
      </c>
      <c r="H106" s="16">
        <f t="shared" si="2"/>
        <v>0</v>
      </c>
    </row>
    <row r="107" spans="1:8" ht="12.75">
      <c r="A107" s="19" t="s">
        <v>35</v>
      </c>
      <c r="B107" s="14" t="s">
        <v>28</v>
      </c>
      <c r="C107" s="14" t="s">
        <v>96</v>
      </c>
      <c r="D107" s="14" t="s">
        <v>101</v>
      </c>
      <c r="E107" s="23">
        <v>244</v>
      </c>
      <c r="F107" s="24">
        <v>545.5</v>
      </c>
      <c r="G107" s="18">
        <v>0</v>
      </c>
      <c r="H107" s="16">
        <f t="shared" si="2"/>
        <v>0</v>
      </c>
    </row>
    <row r="108" spans="1:8" ht="16.5" customHeight="1">
      <c r="A108" s="19" t="s">
        <v>102</v>
      </c>
      <c r="B108" s="14" t="s">
        <v>28</v>
      </c>
      <c r="C108" s="14" t="s">
        <v>96</v>
      </c>
      <c r="D108" s="23" t="s">
        <v>103</v>
      </c>
      <c r="E108" s="23"/>
      <c r="F108" s="24">
        <f>SUM(F109)</f>
        <v>100</v>
      </c>
      <c r="G108" s="24">
        <f>SUM(G109)</f>
        <v>0</v>
      </c>
      <c r="H108" s="16">
        <f t="shared" si="2"/>
        <v>0</v>
      </c>
    </row>
    <row r="109" spans="1:8" ht="12.75">
      <c r="A109" s="19" t="s">
        <v>35</v>
      </c>
      <c r="B109" s="14" t="s">
        <v>28</v>
      </c>
      <c r="C109" s="14" t="s">
        <v>96</v>
      </c>
      <c r="D109" s="23" t="s">
        <v>103</v>
      </c>
      <c r="E109" s="23">
        <v>244</v>
      </c>
      <c r="F109" s="24">
        <v>100</v>
      </c>
      <c r="G109" s="18">
        <v>0</v>
      </c>
      <c r="H109" s="16">
        <f t="shared" si="2"/>
        <v>0</v>
      </c>
    </row>
    <row r="110" spans="1:8" ht="17.25" customHeight="1">
      <c r="A110" s="19" t="s">
        <v>104</v>
      </c>
      <c r="B110" s="14" t="s">
        <v>28</v>
      </c>
      <c r="C110" s="14" t="s">
        <v>89</v>
      </c>
      <c r="D110" s="23"/>
      <c r="E110" s="23"/>
      <c r="F110" s="24">
        <f>SUM(F115,F111)</f>
        <v>12876.5</v>
      </c>
      <c r="G110" s="24">
        <f>SUM(G115,G111)</f>
        <v>883.3</v>
      </c>
      <c r="H110" s="16">
        <f t="shared" si="2"/>
        <v>6.859783326214421</v>
      </c>
    </row>
    <row r="111" spans="1:8" ht="33.75" customHeight="1">
      <c r="A111" s="19" t="s">
        <v>75</v>
      </c>
      <c r="B111" s="14" t="s">
        <v>28</v>
      </c>
      <c r="C111" s="14" t="s">
        <v>89</v>
      </c>
      <c r="D111" s="23" t="s">
        <v>76</v>
      </c>
      <c r="E111" s="23"/>
      <c r="F111" s="24">
        <f>F112</f>
        <v>5000</v>
      </c>
      <c r="G111" s="24">
        <f>G112</f>
        <v>0</v>
      </c>
      <c r="H111" s="16">
        <f t="shared" si="2"/>
        <v>0</v>
      </c>
    </row>
    <row r="112" spans="1:8" ht="237.75" customHeight="1">
      <c r="A112" s="19" t="s">
        <v>105</v>
      </c>
      <c r="B112" s="14" t="s">
        <v>28</v>
      </c>
      <c r="C112" s="14" t="s">
        <v>89</v>
      </c>
      <c r="D112" s="23" t="s">
        <v>106</v>
      </c>
      <c r="E112" s="23"/>
      <c r="F112" s="24">
        <f>F113+F114</f>
        <v>5000</v>
      </c>
      <c r="G112" s="24">
        <f>G113+G114</f>
        <v>0</v>
      </c>
      <c r="H112" s="16">
        <f t="shared" si="2"/>
        <v>0</v>
      </c>
    </row>
    <row r="113" spans="1:8" ht="47.25" customHeight="1">
      <c r="A113" s="19" t="s">
        <v>35</v>
      </c>
      <c r="B113" s="14" t="s">
        <v>28</v>
      </c>
      <c r="C113" s="14" t="s">
        <v>89</v>
      </c>
      <c r="D113" s="23" t="s">
        <v>106</v>
      </c>
      <c r="E113" s="23">
        <v>244</v>
      </c>
      <c r="F113" s="24">
        <v>1085.917</v>
      </c>
      <c r="G113" s="24">
        <v>0</v>
      </c>
      <c r="H113" s="16">
        <f t="shared" si="2"/>
        <v>0</v>
      </c>
    </row>
    <row r="114" spans="1:8" ht="62.25" customHeight="1">
      <c r="A114" s="19" t="s">
        <v>107</v>
      </c>
      <c r="B114" s="14" t="s">
        <v>28</v>
      </c>
      <c r="C114" s="14" t="s">
        <v>89</v>
      </c>
      <c r="D114" s="23" t="s">
        <v>106</v>
      </c>
      <c r="E114" s="23">
        <v>521</v>
      </c>
      <c r="F114" s="24">
        <v>3914.083</v>
      </c>
      <c r="G114" s="24">
        <v>0</v>
      </c>
      <c r="H114" s="16">
        <f t="shared" si="2"/>
        <v>0</v>
      </c>
    </row>
    <row r="115" spans="1:8" ht="12.75">
      <c r="A115" s="19" t="s">
        <v>108</v>
      </c>
      <c r="B115" s="14" t="s">
        <v>28</v>
      </c>
      <c r="C115" s="14" t="s">
        <v>89</v>
      </c>
      <c r="D115" s="23" t="s">
        <v>109</v>
      </c>
      <c r="E115" s="23"/>
      <c r="F115" s="24">
        <f>SUM(F116,F118)</f>
        <v>7876.5</v>
      </c>
      <c r="G115" s="24">
        <f>SUM(G116,G118)</f>
        <v>883.3</v>
      </c>
      <c r="H115" s="16">
        <f t="shared" si="2"/>
        <v>11.214371865676378</v>
      </c>
    </row>
    <row r="116" spans="1:8" ht="12.75">
      <c r="A116" s="19" t="s">
        <v>110</v>
      </c>
      <c r="B116" s="14" t="s">
        <v>28</v>
      </c>
      <c r="C116" s="14" t="s">
        <v>89</v>
      </c>
      <c r="D116" s="23" t="s">
        <v>111</v>
      </c>
      <c r="E116" s="23"/>
      <c r="F116" s="24">
        <f>SUM(F117)</f>
        <v>6776.5</v>
      </c>
      <c r="G116" s="24">
        <f>SUM(G117)</f>
        <v>700</v>
      </c>
      <c r="H116" s="16">
        <f t="shared" si="2"/>
        <v>10.329816276839077</v>
      </c>
    </row>
    <row r="117" spans="1:8" ht="12.75">
      <c r="A117" s="19" t="s">
        <v>107</v>
      </c>
      <c r="B117" s="14" t="s">
        <v>28</v>
      </c>
      <c r="C117" s="14" t="s">
        <v>89</v>
      </c>
      <c r="D117" s="23" t="s">
        <v>111</v>
      </c>
      <c r="E117" s="23">
        <v>521</v>
      </c>
      <c r="F117" s="24">
        <v>6776.5</v>
      </c>
      <c r="G117" s="18">
        <v>700</v>
      </c>
      <c r="H117" s="16">
        <f t="shared" si="2"/>
        <v>10.329816276839077</v>
      </c>
    </row>
    <row r="118" spans="1:8" ht="12.75">
      <c r="A118" s="19" t="s">
        <v>112</v>
      </c>
      <c r="B118" s="14" t="s">
        <v>28</v>
      </c>
      <c r="C118" s="14" t="s">
        <v>89</v>
      </c>
      <c r="D118" s="23" t="s">
        <v>113</v>
      </c>
      <c r="E118" s="23"/>
      <c r="F118" s="24">
        <f>SUM(F119)</f>
        <v>1100</v>
      </c>
      <c r="G118" s="24">
        <f>SUM(G119)</f>
        <v>183.3</v>
      </c>
      <c r="H118" s="16">
        <f t="shared" si="2"/>
        <v>16.663636363636364</v>
      </c>
    </row>
    <row r="119" spans="1:8" ht="12.75">
      <c r="A119" s="19" t="s">
        <v>41</v>
      </c>
      <c r="B119" s="14" t="s">
        <v>28</v>
      </c>
      <c r="C119" s="14" t="s">
        <v>89</v>
      </c>
      <c r="D119" s="23" t="s">
        <v>113</v>
      </c>
      <c r="E119" s="23">
        <v>540</v>
      </c>
      <c r="F119" s="24">
        <v>1100</v>
      </c>
      <c r="G119" s="18">
        <v>183.3</v>
      </c>
      <c r="H119" s="16">
        <f t="shared" si="2"/>
        <v>16.663636363636364</v>
      </c>
    </row>
    <row r="120" spans="1:8" ht="12.75">
      <c r="A120" s="19" t="s">
        <v>114</v>
      </c>
      <c r="B120" s="14" t="s">
        <v>96</v>
      </c>
      <c r="C120" s="14"/>
      <c r="D120" s="23"/>
      <c r="E120" s="23"/>
      <c r="F120" s="24">
        <f>SUM(F121,F125)</f>
        <v>59.6</v>
      </c>
      <c r="G120" s="24">
        <f>SUM(G121,G125)</f>
        <v>0.5</v>
      </c>
      <c r="H120" s="16">
        <f t="shared" si="2"/>
        <v>0.8389261744966443</v>
      </c>
    </row>
    <row r="121" spans="1:8" ht="12.75">
      <c r="A121" s="19" t="s">
        <v>115</v>
      </c>
      <c r="B121" s="14" t="s">
        <v>96</v>
      </c>
      <c r="C121" s="14" t="s">
        <v>16</v>
      </c>
      <c r="D121" s="23"/>
      <c r="E121" s="23"/>
      <c r="F121" s="24">
        <f aca="true" t="shared" si="3" ref="F121:G123">SUM(F122)</f>
        <v>50</v>
      </c>
      <c r="G121" s="24">
        <f t="shared" si="3"/>
        <v>0</v>
      </c>
      <c r="H121" s="16">
        <f t="shared" si="2"/>
        <v>0</v>
      </c>
    </row>
    <row r="122" spans="1:8" ht="12.75">
      <c r="A122" s="13" t="s">
        <v>19</v>
      </c>
      <c r="B122" s="14" t="s">
        <v>96</v>
      </c>
      <c r="C122" s="14" t="s">
        <v>16</v>
      </c>
      <c r="D122" s="14" t="s">
        <v>20</v>
      </c>
      <c r="E122" s="23"/>
      <c r="F122" s="24">
        <f t="shared" si="3"/>
        <v>50</v>
      </c>
      <c r="G122" s="24">
        <f t="shared" si="3"/>
        <v>0</v>
      </c>
      <c r="H122" s="16">
        <f t="shared" si="2"/>
        <v>0</v>
      </c>
    </row>
    <row r="123" spans="1:8" ht="12.75">
      <c r="A123" s="19" t="s">
        <v>116</v>
      </c>
      <c r="B123" s="14" t="s">
        <v>96</v>
      </c>
      <c r="C123" s="14" t="s">
        <v>16</v>
      </c>
      <c r="D123" s="23" t="s">
        <v>117</v>
      </c>
      <c r="E123" s="23"/>
      <c r="F123" s="24">
        <f t="shared" si="3"/>
        <v>50</v>
      </c>
      <c r="G123" s="24">
        <f t="shared" si="3"/>
        <v>0</v>
      </c>
      <c r="H123" s="16">
        <f t="shared" si="2"/>
        <v>0</v>
      </c>
    </row>
    <row r="124" spans="1:8" ht="47.25" customHeight="1">
      <c r="A124" s="19" t="s">
        <v>118</v>
      </c>
      <c r="B124" s="14" t="s">
        <v>96</v>
      </c>
      <c r="C124" s="14" t="s">
        <v>16</v>
      </c>
      <c r="D124" s="23" t="s">
        <v>117</v>
      </c>
      <c r="E124" s="23">
        <v>810</v>
      </c>
      <c r="F124" s="24">
        <v>50</v>
      </c>
      <c r="G124" s="18">
        <v>0</v>
      </c>
      <c r="H124" s="16">
        <f t="shared" si="2"/>
        <v>0</v>
      </c>
    </row>
    <row r="125" spans="1:8" ht="12.75">
      <c r="A125" s="19" t="s">
        <v>119</v>
      </c>
      <c r="B125" s="14" t="s">
        <v>96</v>
      </c>
      <c r="C125" s="14" t="s">
        <v>96</v>
      </c>
      <c r="D125" s="23"/>
      <c r="E125" s="23"/>
      <c r="F125" s="24">
        <f>SUM(F126,F131)</f>
        <v>9.6</v>
      </c>
      <c r="G125" s="24">
        <f>SUM(G126,G131)</f>
        <v>0.5</v>
      </c>
      <c r="H125" s="16">
        <f t="shared" si="2"/>
        <v>5.208333333333334</v>
      </c>
    </row>
    <row r="126" spans="1:8" ht="12.75">
      <c r="A126" s="13" t="s">
        <v>19</v>
      </c>
      <c r="B126" s="14" t="s">
        <v>96</v>
      </c>
      <c r="C126" s="14" t="s">
        <v>96</v>
      </c>
      <c r="D126" s="14" t="s">
        <v>20</v>
      </c>
      <c r="E126" s="23"/>
      <c r="F126" s="24">
        <f>SUM(F127)</f>
        <v>9</v>
      </c>
      <c r="G126" s="18">
        <f>G127+G129</f>
        <v>0</v>
      </c>
      <c r="H126" s="16">
        <f t="shared" si="2"/>
        <v>0</v>
      </c>
    </row>
    <row r="127" spans="1:8" ht="12.75">
      <c r="A127" s="19" t="s">
        <v>120</v>
      </c>
      <c r="B127" s="14" t="s">
        <v>96</v>
      </c>
      <c r="C127" s="14" t="s">
        <v>96</v>
      </c>
      <c r="D127" s="14" t="s">
        <v>121</v>
      </c>
      <c r="E127" s="23"/>
      <c r="F127" s="24">
        <f>SUM(F128:F130)</f>
        <v>9</v>
      </c>
      <c r="G127" s="24">
        <f>SUM(G128:G130)</f>
        <v>0</v>
      </c>
      <c r="H127" s="16">
        <f t="shared" si="2"/>
        <v>0</v>
      </c>
    </row>
    <row r="128" spans="1:8" ht="31.5" customHeight="1">
      <c r="A128" s="13" t="s">
        <v>23</v>
      </c>
      <c r="B128" s="14" t="s">
        <v>96</v>
      </c>
      <c r="C128" s="14" t="s">
        <v>96</v>
      </c>
      <c r="D128" s="14" t="s">
        <v>121</v>
      </c>
      <c r="E128" s="23">
        <v>121</v>
      </c>
      <c r="F128" s="24">
        <v>4.6</v>
      </c>
      <c r="G128" s="18">
        <v>0</v>
      </c>
      <c r="H128" s="16">
        <f t="shared" si="2"/>
        <v>0</v>
      </c>
    </row>
    <row r="129" spans="1:8" ht="61.5" customHeight="1">
      <c r="A129" s="13" t="s">
        <v>25</v>
      </c>
      <c r="B129" s="14" t="s">
        <v>96</v>
      </c>
      <c r="C129" s="14" t="s">
        <v>96</v>
      </c>
      <c r="D129" s="14" t="s">
        <v>121</v>
      </c>
      <c r="E129" s="23">
        <v>129</v>
      </c>
      <c r="F129" s="24">
        <v>1.4</v>
      </c>
      <c r="G129" s="18">
        <v>0</v>
      </c>
      <c r="H129" s="16">
        <f t="shared" si="2"/>
        <v>0</v>
      </c>
    </row>
    <row r="130" spans="1:8" ht="45.75" customHeight="1">
      <c r="A130" s="19" t="s">
        <v>35</v>
      </c>
      <c r="B130" s="14" t="s">
        <v>96</v>
      </c>
      <c r="C130" s="14" t="s">
        <v>96</v>
      </c>
      <c r="D130" s="14" t="s">
        <v>121</v>
      </c>
      <c r="E130" s="23">
        <v>244</v>
      </c>
      <c r="F130" s="24">
        <v>3</v>
      </c>
      <c r="G130" s="18">
        <v>0</v>
      </c>
      <c r="H130" s="16">
        <f t="shared" si="2"/>
        <v>0</v>
      </c>
    </row>
    <row r="131" spans="1:8" ht="31.5" customHeight="1">
      <c r="A131" s="19" t="s">
        <v>122</v>
      </c>
      <c r="B131" s="14" t="s">
        <v>96</v>
      </c>
      <c r="C131" s="14" t="s">
        <v>96</v>
      </c>
      <c r="D131" s="14" t="s">
        <v>123</v>
      </c>
      <c r="E131" s="23"/>
      <c r="F131" s="24">
        <f>SUM(F132)</f>
        <v>0.6</v>
      </c>
      <c r="G131" s="24">
        <f>SUM(G132)</f>
        <v>0.5</v>
      </c>
      <c r="H131" s="16">
        <f t="shared" si="2"/>
        <v>83.33333333333334</v>
      </c>
    </row>
    <row r="132" spans="1:8" ht="48" customHeight="1">
      <c r="A132" s="19" t="s">
        <v>35</v>
      </c>
      <c r="B132" s="14" t="s">
        <v>96</v>
      </c>
      <c r="C132" s="14" t="s">
        <v>96</v>
      </c>
      <c r="D132" s="14" t="s">
        <v>123</v>
      </c>
      <c r="E132" s="23">
        <v>244</v>
      </c>
      <c r="F132" s="29">
        <v>0.6</v>
      </c>
      <c r="G132" s="18">
        <v>0.5</v>
      </c>
      <c r="H132" s="16">
        <f t="shared" si="2"/>
        <v>83.33333333333334</v>
      </c>
    </row>
    <row r="133" spans="1:8" ht="15.75" customHeight="1">
      <c r="A133" s="19" t="s">
        <v>124</v>
      </c>
      <c r="B133" s="14" t="s">
        <v>125</v>
      </c>
      <c r="C133" s="14"/>
      <c r="D133" s="23"/>
      <c r="E133" s="23"/>
      <c r="F133" s="24">
        <f>SUM(F134,F151,F205,F211)</f>
        <v>180693.5</v>
      </c>
      <c r="G133" s="30">
        <f>SUM(G134,G151,G205,G211)</f>
        <v>40236.52</v>
      </c>
      <c r="H133" s="16">
        <f t="shared" si="2"/>
        <v>22.26782922462623</v>
      </c>
    </row>
    <row r="134" spans="1:8" ht="17.25" customHeight="1">
      <c r="A134" s="19" t="s">
        <v>126</v>
      </c>
      <c r="B134" s="31" t="s">
        <v>125</v>
      </c>
      <c r="C134" s="31" t="s">
        <v>16</v>
      </c>
      <c r="D134" s="31"/>
      <c r="E134" s="31"/>
      <c r="F134" s="32">
        <f>SUM(F135,F143)</f>
        <v>24406.6</v>
      </c>
      <c r="G134" s="32">
        <f>SUM(G135,G143)</f>
        <v>6422.099999999999</v>
      </c>
      <c r="H134" s="16">
        <f t="shared" si="2"/>
        <v>26.312964525988868</v>
      </c>
    </row>
    <row r="135" spans="1:8" s="17" customFormat="1" ht="18" customHeight="1">
      <c r="A135" s="13" t="s">
        <v>19</v>
      </c>
      <c r="B135" s="31" t="s">
        <v>125</v>
      </c>
      <c r="C135" s="31" t="s">
        <v>16</v>
      </c>
      <c r="D135" s="23" t="s">
        <v>20</v>
      </c>
      <c r="E135" s="23"/>
      <c r="F135" s="24">
        <f>SUM(F136)</f>
        <v>9036.2</v>
      </c>
      <c r="G135" s="24">
        <f>SUM(G136)</f>
        <v>2211.2</v>
      </c>
      <c r="H135" s="16">
        <f t="shared" si="2"/>
        <v>24.470463247825407</v>
      </c>
    </row>
    <row r="136" spans="1:8" ht="12.75">
      <c r="A136" s="19" t="s">
        <v>127</v>
      </c>
      <c r="B136" s="31" t="s">
        <v>125</v>
      </c>
      <c r="C136" s="31" t="s">
        <v>16</v>
      </c>
      <c r="D136" s="23" t="s">
        <v>128</v>
      </c>
      <c r="E136" s="23"/>
      <c r="F136" s="24">
        <f>SUM(F137:F142)</f>
        <v>9036.2</v>
      </c>
      <c r="G136" s="24">
        <f>SUM(G137:G142)</f>
        <v>2211.2</v>
      </c>
      <c r="H136" s="16">
        <f t="shared" si="2"/>
        <v>24.470463247825407</v>
      </c>
    </row>
    <row r="137" spans="1:8" ht="17.25" customHeight="1">
      <c r="A137" s="13" t="s">
        <v>57</v>
      </c>
      <c r="B137" s="31" t="s">
        <v>125</v>
      </c>
      <c r="C137" s="31" t="s">
        <v>16</v>
      </c>
      <c r="D137" s="23" t="s">
        <v>128</v>
      </c>
      <c r="E137" s="23">
        <v>111</v>
      </c>
      <c r="F137" s="24">
        <v>1940</v>
      </c>
      <c r="G137" s="18">
        <v>332.7</v>
      </c>
      <c r="H137" s="16">
        <f t="shared" si="2"/>
        <v>17.149484536082475</v>
      </c>
    </row>
    <row r="138" spans="1:8" ht="12.75">
      <c r="A138" s="13" t="s">
        <v>61</v>
      </c>
      <c r="B138" s="31" t="s">
        <v>125</v>
      </c>
      <c r="C138" s="31" t="s">
        <v>16</v>
      </c>
      <c r="D138" s="23" t="s">
        <v>128</v>
      </c>
      <c r="E138" s="23">
        <v>119</v>
      </c>
      <c r="F138" s="24">
        <v>585</v>
      </c>
      <c r="G138" s="18">
        <v>2.5</v>
      </c>
      <c r="H138" s="16">
        <f t="shared" si="2"/>
        <v>0.4273504273504274</v>
      </c>
    </row>
    <row r="139" spans="1:8" ht="12.75">
      <c r="A139" s="19" t="s">
        <v>33</v>
      </c>
      <c r="B139" s="31" t="s">
        <v>125</v>
      </c>
      <c r="C139" s="31" t="s">
        <v>16</v>
      </c>
      <c r="D139" s="23" t="s">
        <v>128</v>
      </c>
      <c r="E139" s="23">
        <v>242</v>
      </c>
      <c r="F139" s="24">
        <v>20</v>
      </c>
      <c r="G139" s="18">
        <v>2.4</v>
      </c>
      <c r="H139" s="16">
        <f t="shared" si="2"/>
        <v>12</v>
      </c>
    </row>
    <row r="140" spans="1:8" ht="31.5" customHeight="1">
      <c r="A140" s="19" t="s">
        <v>35</v>
      </c>
      <c r="B140" s="31" t="s">
        <v>125</v>
      </c>
      <c r="C140" s="31" t="s">
        <v>16</v>
      </c>
      <c r="D140" s="23" t="s">
        <v>128</v>
      </c>
      <c r="E140" s="23">
        <v>244</v>
      </c>
      <c r="F140" s="24">
        <f>4449.2+100+22</f>
        <v>4571.2</v>
      </c>
      <c r="G140" s="18">
        <v>1404</v>
      </c>
      <c r="H140" s="16">
        <f t="shared" si="2"/>
        <v>30.714035701785093</v>
      </c>
    </row>
    <row r="141" spans="1:8" ht="21" customHeight="1">
      <c r="A141" s="19" t="s">
        <v>99</v>
      </c>
      <c r="B141" s="31" t="s">
        <v>125</v>
      </c>
      <c r="C141" s="31" t="s">
        <v>16</v>
      </c>
      <c r="D141" s="23" t="s">
        <v>128</v>
      </c>
      <c r="E141" s="23">
        <v>611</v>
      </c>
      <c r="F141" s="24">
        <v>1850</v>
      </c>
      <c r="G141" s="20">
        <v>452.1</v>
      </c>
      <c r="H141" s="16">
        <f t="shared" si="2"/>
        <v>24.43783783783784</v>
      </c>
    </row>
    <row r="142" spans="1:8" ht="31.5" customHeight="1">
      <c r="A142" s="19" t="s">
        <v>37</v>
      </c>
      <c r="B142" s="31" t="s">
        <v>125</v>
      </c>
      <c r="C142" s="31" t="s">
        <v>16</v>
      </c>
      <c r="D142" s="23" t="s">
        <v>128</v>
      </c>
      <c r="E142" s="23">
        <v>852</v>
      </c>
      <c r="F142" s="24">
        <v>70</v>
      </c>
      <c r="G142" s="18">
        <v>17.5</v>
      </c>
      <c r="H142" s="16">
        <f t="shared" si="2"/>
        <v>25</v>
      </c>
    </row>
    <row r="143" spans="1:8" ht="12.75">
      <c r="A143" s="19" t="s">
        <v>75</v>
      </c>
      <c r="B143" s="31" t="s">
        <v>125</v>
      </c>
      <c r="C143" s="31" t="s">
        <v>16</v>
      </c>
      <c r="D143" s="23" t="s">
        <v>76</v>
      </c>
      <c r="E143" s="23"/>
      <c r="F143" s="24">
        <f>SUM(F144)</f>
        <v>15370.4</v>
      </c>
      <c r="G143" s="24">
        <f>SUM(G144)</f>
        <v>4210.9</v>
      </c>
      <c r="H143" s="16">
        <f t="shared" si="2"/>
        <v>27.396164055587363</v>
      </c>
    </row>
    <row r="144" spans="1:8" ht="31.5" customHeight="1">
      <c r="A144" s="19" t="s">
        <v>129</v>
      </c>
      <c r="B144" s="31" t="s">
        <v>125</v>
      </c>
      <c r="C144" s="31" t="s">
        <v>16</v>
      </c>
      <c r="D144" s="23" t="s">
        <v>130</v>
      </c>
      <c r="E144" s="23"/>
      <c r="F144" s="24">
        <f>SUM(F145:F150)</f>
        <v>15370.4</v>
      </c>
      <c r="G144" s="24">
        <f>SUM(G145:G150)</f>
        <v>4210.9</v>
      </c>
      <c r="H144" s="16">
        <f t="shared" si="2"/>
        <v>27.396164055587363</v>
      </c>
    </row>
    <row r="145" spans="1:8" ht="15" customHeight="1">
      <c r="A145" s="13" t="s">
        <v>57</v>
      </c>
      <c r="B145" s="31" t="s">
        <v>125</v>
      </c>
      <c r="C145" s="31" t="s">
        <v>16</v>
      </c>
      <c r="D145" s="23" t="s">
        <v>130</v>
      </c>
      <c r="E145" s="23">
        <v>111</v>
      </c>
      <c r="F145" s="24">
        <v>7126</v>
      </c>
      <c r="G145" s="20">
        <v>1519.9</v>
      </c>
      <c r="H145" s="16">
        <f t="shared" si="2"/>
        <v>21.32893628964356</v>
      </c>
    </row>
    <row r="146" spans="1:8" ht="31.5" customHeight="1">
      <c r="A146" s="13" t="s">
        <v>59</v>
      </c>
      <c r="B146" s="31" t="s">
        <v>125</v>
      </c>
      <c r="C146" s="31" t="s">
        <v>16</v>
      </c>
      <c r="D146" s="23" t="s">
        <v>130</v>
      </c>
      <c r="E146" s="23">
        <v>112</v>
      </c>
      <c r="F146" s="24">
        <v>42</v>
      </c>
      <c r="G146" s="18">
        <v>0.4</v>
      </c>
      <c r="H146" s="16">
        <f t="shared" si="2"/>
        <v>0.9523809523809524</v>
      </c>
    </row>
    <row r="147" spans="1:8" ht="12.75">
      <c r="A147" s="13" t="s">
        <v>61</v>
      </c>
      <c r="B147" s="31" t="s">
        <v>125</v>
      </c>
      <c r="C147" s="31" t="s">
        <v>16</v>
      </c>
      <c r="D147" s="23" t="s">
        <v>130</v>
      </c>
      <c r="E147" s="23">
        <v>119</v>
      </c>
      <c r="F147" s="24">
        <v>2151.4</v>
      </c>
      <c r="G147" s="18">
        <v>1343.4</v>
      </c>
      <c r="H147" s="16">
        <f t="shared" si="2"/>
        <v>62.443060332806546</v>
      </c>
    </row>
    <row r="148" spans="1:8" ht="12.75">
      <c r="A148" s="19" t="s">
        <v>33</v>
      </c>
      <c r="B148" s="31" t="s">
        <v>125</v>
      </c>
      <c r="C148" s="31" t="s">
        <v>16</v>
      </c>
      <c r="D148" s="23" t="s">
        <v>130</v>
      </c>
      <c r="E148" s="23">
        <v>242</v>
      </c>
      <c r="F148" s="24">
        <v>124</v>
      </c>
      <c r="G148" s="18">
        <v>26.8</v>
      </c>
      <c r="H148" s="16">
        <f t="shared" si="2"/>
        <v>21.612903225806452</v>
      </c>
    </row>
    <row r="149" spans="1:8" ht="34.5" customHeight="1">
      <c r="A149" s="19" t="s">
        <v>35</v>
      </c>
      <c r="B149" s="31" t="s">
        <v>125</v>
      </c>
      <c r="C149" s="31" t="s">
        <v>16</v>
      </c>
      <c r="D149" s="23" t="s">
        <v>130</v>
      </c>
      <c r="E149" s="23">
        <v>244</v>
      </c>
      <c r="F149" s="24">
        <v>840</v>
      </c>
      <c r="G149" s="21">
        <v>131.4</v>
      </c>
      <c r="H149" s="16">
        <f t="shared" si="2"/>
        <v>15.642857142857144</v>
      </c>
    </row>
    <row r="150" spans="1:8" ht="63" customHeight="1">
      <c r="A150" s="19" t="s">
        <v>99</v>
      </c>
      <c r="B150" s="31" t="s">
        <v>125</v>
      </c>
      <c r="C150" s="31" t="s">
        <v>16</v>
      </c>
      <c r="D150" s="23" t="s">
        <v>130</v>
      </c>
      <c r="E150" s="23">
        <v>611</v>
      </c>
      <c r="F150" s="24">
        <v>5087</v>
      </c>
      <c r="G150" s="21">
        <v>1189</v>
      </c>
      <c r="H150" s="16">
        <f t="shared" si="2"/>
        <v>23.373304501670926</v>
      </c>
    </row>
    <row r="151" spans="1:8" ht="15.75" customHeight="1">
      <c r="A151" s="19" t="s">
        <v>131</v>
      </c>
      <c r="B151" s="31" t="s">
        <v>125</v>
      </c>
      <c r="C151" s="31" t="s">
        <v>132</v>
      </c>
      <c r="D151" s="23"/>
      <c r="E151" s="23"/>
      <c r="F151" s="24">
        <f>SUM(F152,F166,F188,F192)</f>
        <v>151421.9</v>
      </c>
      <c r="G151" s="24">
        <f>SUM(G152,G166,G188,G192)</f>
        <v>32963.99999999999</v>
      </c>
      <c r="H151" s="16">
        <f t="shared" si="2"/>
        <v>21.769638341613724</v>
      </c>
    </row>
    <row r="152" spans="1:8" ht="12.75">
      <c r="A152" s="13" t="s">
        <v>19</v>
      </c>
      <c r="B152" s="31" t="s">
        <v>125</v>
      </c>
      <c r="C152" s="31" t="s">
        <v>132</v>
      </c>
      <c r="D152" s="23" t="s">
        <v>20</v>
      </c>
      <c r="E152" s="23"/>
      <c r="F152" s="24">
        <f>SUM(F153,F159)</f>
        <v>30305</v>
      </c>
      <c r="G152" s="24">
        <f>SUM(G153,G159)</f>
        <v>7948.400000000001</v>
      </c>
      <c r="H152" s="16">
        <f t="shared" si="2"/>
        <v>26.228015179013365</v>
      </c>
    </row>
    <row r="153" spans="1:8" ht="30" customHeight="1">
      <c r="A153" s="19" t="s">
        <v>133</v>
      </c>
      <c r="B153" s="31" t="s">
        <v>125</v>
      </c>
      <c r="C153" s="31" t="s">
        <v>132</v>
      </c>
      <c r="D153" s="23" t="s">
        <v>134</v>
      </c>
      <c r="E153" s="23"/>
      <c r="F153" s="24">
        <f>SUM(F154:F158)</f>
        <v>20160.5</v>
      </c>
      <c r="G153" s="24">
        <f>SUM(G154:G158)</f>
        <v>6075.6</v>
      </c>
      <c r="H153" s="16">
        <f t="shared" si="2"/>
        <v>30.136157337367624</v>
      </c>
    </row>
    <row r="154" spans="1:8" ht="14.25" customHeight="1">
      <c r="A154" s="13" t="s">
        <v>57</v>
      </c>
      <c r="B154" s="31" t="s">
        <v>125</v>
      </c>
      <c r="C154" s="31" t="s">
        <v>132</v>
      </c>
      <c r="D154" s="23" t="s">
        <v>134</v>
      </c>
      <c r="E154" s="23">
        <v>111</v>
      </c>
      <c r="F154" s="24">
        <f>13217.9-10155.6-1500</f>
        <v>1562.2999999999993</v>
      </c>
      <c r="G154" s="18">
        <v>1017.2</v>
      </c>
      <c r="H154" s="16">
        <f t="shared" si="2"/>
        <v>65.10913396914808</v>
      </c>
    </row>
    <row r="155" spans="1:8" ht="12.75">
      <c r="A155" s="13" t="s">
        <v>61</v>
      </c>
      <c r="B155" s="31" t="s">
        <v>125</v>
      </c>
      <c r="C155" s="31" t="s">
        <v>132</v>
      </c>
      <c r="D155" s="23" t="s">
        <v>134</v>
      </c>
      <c r="E155" s="23">
        <v>119</v>
      </c>
      <c r="F155" s="24">
        <v>4140</v>
      </c>
      <c r="G155" s="33">
        <v>73.6</v>
      </c>
      <c r="H155" s="16">
        <f aca="true" t="shared" si="4" ref="H155:H215">G155/F155*100</f>
        <v>1.7777777777777777</v>
      </c>
    </row>
    <row r="156" spans="1:8" ht="45" customHeight="1">
      <c r="A156" s="19" t="s">
        <v>33</v>
      </c>
      <c r="B156" s="31" t="s">
        <v>125</v>
      </c>
      <c r="C156" s="31" t="s">
        <v>132</v>
      </c>
      <c r="D156" s="23" t="s">
        <v>134</v>
      </c>
      <c r="E156" s="23">
        <v>242</v>
      </c>
      <c r="F156" s="24">
        <v>150</v>
      </c>
      <c r="G156" s="18">
        <v>43.5</v>
      </c>
      <c r="H156" s="16">
        <f t="shared" si="4"/>
        <v>28.999999999999996</v>
      </c>
    </row>
    <row r="157" spans="1:8" ht="12.75">
      <c r="A157" s="19" t="s">
        <v>35</v>
      </c>
      <c r="B157" s="31" t="s">
        <v>125</v>
      </c>
      <c r="C157" s="31" t="s">
        <v>132</v>
      </c>
      <c r="D157" s="23" t="s">
        <v>134</v>
      </c>
      <c r="E157" s="23">
        <v>244</v>
      </c>
      <c r="F157" s="24">
        <f>13461.2+241+60+200+78</f>
        <v>14040.2</v>
      </c>
      <c r="G157" s="18">
        <v>4819.8</v>
      </c>
      <c r="H157" s="16">
        <f t="shared" si="4"/>
        <v>34.32857081807951</v>
      </c>
    </row>
    <row r="158" spans="1:8" ht="12.75">
      <c r="A158" s="19" t="s">
        <v>37</v>
      </c>
      <c r="B158" s="31" t="s">
        <v>125</v>
      </c>
      <c r="C158" s="31" t="s">
        <v>132</v>
      </c>
      <c r="D158" s="23" t="s">
        <v>134</v>
      </c>
      <c r="E158" s="23">
        <v>852</v>
      </c>
      <c r="F158" s="24">
        <v>268</v>
      </c>
      <c r="G158" s="21">
        <v>121.5</v>
      </c>
      <c r="H158" s="16">
        <f t="shared" si="4"/>
        <v>45.33582089552239</v>
      </c>
    </row>
    <row r="159" spans="1:8" ht="30" customHeight="1">
      <c r="A159" s="19" t="s">
        <v>135</v>
      </c>
      <c r="B159" s="31" t="s">
        <v>125</v>
      </c>
      <c r="C159" s="31" t="s">
        <v>132</v>
      </c>
      <c r="D159" s="23" t="s">
        <v>136</v>
      </c>
      <c r="E159" s="23"/>
      <c r="F159" s="24">
        <f>SUM(F160:F165)</f>
        <v>10144.5</v>
      </c>
      <c r="G159" s="24">
        <f>SUM(G160:G165)</f>
        <v>1872.8000000000002</v>
      </c>
      <c r="H159" s="16">
        <f t="shared" si="4"/>
        <v>18.461235152052836</v>
      </c>
    </row>
    <row r="160" spans="1:8" ht="12.75">
      <c r="A160" s="13" t="s">
        <v>57</v>
      </c>
      <c r="B160" s="31" t="s">
        <v>125</v>
      </c>
      <c r="C160" s="31" t="s">
        <v>132</v>
      </c>
      <c r="D160" s="23" t="s">
        <v>136</v>
      </c>
      <c r="E160" s="23">
        <v>111</v>
      </c>
      <c r="F160" s="24">
        <v>4860</v>
      </c>
      <c r="G160" s="21">
        <v>890</v>
      </c>
      <c r="H160" s="16">
        <f t="shared" si="4"/>
        <v>18.31275720164609</v>
      </c>
    </row>
    <row r="161" spans="1:8" ht="48" customHeight="1">
      <c r="A161" s="13" t="s">
        <v>61</v>
      </c>
      <c r="B161" s="31" t="s">
        <v>125</v>
      </c>
      <c r="C161" s="31" t="s">
        <v>132</v>
      </c>
      <c r="D161" s="23" t="s">
        <v>136</v>
      </c>
      <c r="E161" s="23">
        <v>119</v>
      </c>
      <c r="F161" s="24">
        <v>1465</v>
      </c>
      <c r="G161" s="21">
        <v>75.4</v>
      </c>
      <c r="H161" s="16">
        <f t="shared" si="4"/>
        <v>5.146757679180888</v>
      </c>
    </row>
    <row r="162" spans="1:8" ht="12.75">
      <c r="A162" s="19" t="s">
        <v>33</v>
      </c>
      <c r="B162" s="31" t="s">
        <v>125</v>
      </c>
      <c r="C162" s="31" t="s">
        <v>132</v>
      </c>
      <c r="D162" s="23" t="s">
        <v>136</v>
      </c>
      <c r="E162" s="23">
        <v>242</v>
      </c>
      <c r="F162" s="24">
        <v>6.5</v>
      </c>
      <c r="G162" s="34">
        <v>3.8</v>
      </c>
      <c r="H162" s="16">
        <f t="shared" si="4"/>
        <v>58.46153846153845</v>
      </c>
    </row>
    <row r="163" spans="1:8" ht="12.75">
      <c r="A163" s="19" t="s">
        <v>35</v>
      </c>
      <c r="B163" s="31" t="s">
        <v>125</v>
      </c>
      <c r="C163" s="31" t="s">
        <v>132</v>
      </c>
      <c r="D163" s="23" t="s">
        <v>136</v>
      </c>
      <c r="E163" s="23">
        <v>244</v>
      </c>
      <c r="F163" s="24">
        <v>488</v>
      </c>
      <c r="G163" s="21">
        <v>115.3</v>
      </c>
      <c r="H163" s="16">
        <f t="shared" si="4"/>
        <v>23.62704918032787</v>
      </c>
    </row>
    <row r="164" spans="1:8" ht="12.75">
      <c r="A164" s="19" t="s">
        <v>99</v>
      </c>
      <c r="B164" s="14" t="s">
        <v>125</v>
      </c>
      <c r="C164" s="14" t="s">
        <v>132</v>
      </c>
      <c r="D164" s="23" t="s">
        <v>137</v>
      </c>
      <c r="E164" s="23">
        <v>611</v>
      </c>
      <c r="F164" s="24">
        <v>3280</v>
      </c>
      <c r="G164" s="21">
        <v>755.6</v>
      </c>
      <c r="H164" s="16">
        <f t="shared" si="4"/>
        <v>23.03658536585366</v>
      </c>
    </row>
    <row r="165" spans="1:8" ht="30" customHeight="1">
      <c r="A165" s="19" t="s">
        <v>37</v>
      </c>
      <c r="B165" s="31" t="s">
        <v>125</v>
      </c>
      <c r="C165" s="31" t="s">
        <v>132</v>
      </c>
      <c r="D165" s="23" t="s">
        <v>136</v>
      </c>
      <c r="E165" s="23">
        <v>852</v>
      </c>
      <c r="F165" s="24">
        <v>45</v>
      </c>
      <c r="G165" s="18">
        <v>32.7</v>
      </c>
      <c r="H165" s="16">
        <f t="shared" si="4"/>
        <v>72.66666666666667</v>
      </c>
    </row>
    <row r="166" spans="1:8" ht="29.25" customHeight="1">
      <c r="A166" s="19" t="s">
        <v>75</v>
      </c>
      <c r="B166" s="31" t="s">
        <v>125</v>
      </c>
      <c r="C166" s="31" t="s">
        <v>132</v>
      </c>
      <c r="D166" s="23" t="s">
        <v>76</v>
      </c>
      <c r="E166" s="23"/>
      <c r="F166" s="24">
        <f>SUM(F167,F169,F176,F178,F182,F185)</f>
        <v>119578.5</v>
      </c>
      <c r="G166" s="24">
        <f>SUM(G167,G169,G176,G178,G182,G185)</f>
        <v>24507.8</v>
      </c>
      <c r="H166" s="16">
        <f t="shared" si="4"/>
        <v>20.49515590177164</v>
      </c>
    </row>
    <row r="167" spans="1:8" ht="12.75">
      <c r="A167" s="19" t="s">
        <v>138</v>
      </c>
      <c r="B167" s="31" t="s">
        <v>125</v>
      </c>
      <c r="C167" s="31" t="s">
        <v>132</v>
      </c>
      <c r="D167" s="23" t="s">
        <v>139</v>
      </c>
      <c r="E167" s="23"/>
      <c r="F167" s="24">
        <f>SUM(F168)</f>
        <v>10155.6</v>
      </c>
      <c r="G167" s="24">
        <f>SUM(G168)</f>
        <v>1598.8</v>
      </c>
      <c r="H167" s="16">
        <f t="shared" si="4"/>
        <v>15.743038323683484</v>
      </c>
    </row>
    <row r="168" spans="1:8" ht="12.75">
      <c r="A168" s="13" t="s">
        <v>57</v>
      </c>
      <c r="B168" s="31" t="s">
        <v>125</v>
      </c>
      <c r="C168" s="31" t="s">
        <v>132</v>
      </c>
      <c r="D168" s="23" t="s">
        <v>139</v>
      </c>
      <c r="E168" s="23">
        <v>111</v>
      </c>
      <c r="F168" s="24">
        <f>10155.6</f>
        <v>10155.6</v>
      </c>
      <c r="G168" s="21">
        <v>1598.8</v>
      </c>
      <c r="H168" s="16">
        <f t="shared" si="4"/>
        <v>15.743038323683484</v>
      </c>
    </row>
    <row r="169" spans="1:8" s="17" customFormat="1" ht="162" customHeight="1">
      <c r="A169" s="19" t="s">
        <v>140</v>
      </c>
      <c r="B169" s="31" t="s">
        <v>125</v>
      </c>
      <c r="C169" s="31" t="s">
        <v>132</v>
      </c>
      <c r="D169" s="23" t="s">
        <v>141</v>
      </c>
      <c r="E169" s="23"/>
      <c r="F169" s="24">
        <f>SUM(F170:F175)</f>
        <v>108436.5</v>
      </c>
      <c r="G169" s="24">
        <f>SUM(G170:G175)</f>
        <v>22884.3</v>
      </c>
      <c r="H169" s="16">
        <f t="shared" si="4"/>
        <v>21.10387185126779</v>
      </c>
    </row>
    <row r="170" spans="1:8" ht="18" customHeight="1">
      <c r="A170" s="13" t="s">
        <v>57</v>
      </c>
      <c r="B170" s="31" t="s">
        <v>125</v>
      </c>
      <c r="C170" s="31" t="s">
        <v>132</v>
      </c>
      <c r="D170" s="23" t="s">
        <v>141</v>
      </c>
      <c r="E170" s="23">
        <v>111</v>
      </c>
      <c r="F170" s="24">
        <v>76007.2</v>
      </c>
      <c r="G170" s="18">
        <v>15301.9</v>
      </c>
      <c r="H170" s="16">
        <f t="shared" si="4"/>
        <v>20.132171688997886</v>
      </c>
    </row>
    <row r="171" spans="1:8" ht="12.75">
      <c r="A171" s="13" t="s">
        <v>59</v>
      </c>
      <c r="B171" s="31" t="s">
        <v>125</v>
      </c>
      <c r="C171" s="31" t="s">
        <v>132</v>
      </c>
      <c r="D171" s="23" t="s">
        <v>141</v>
      </c>
      <c r="E171" s="23">
        <v>112</v>
      </c>
      <c r="F171" s="24">
        <v>490</v>
      </c>
      <c r="G171" s="18">
        <v>62.8</v>
      </c>
      <c r="H171" s="16">
        <f t="shared" si="4"/>
        <v>12.816326530612244</v>
      </c>
    </row>
    <row r="172" spans="1:8" ht="12.75">
      <c r="A172" s="13" t="s">
        <v>61</v>
      </c>
      <c r="B172" s="31" t="s">
        <v>125</v>
      </c>
      <c r="C172" s="31" t="s">
        <v>132</v>
      </c>
      <c r="D172" s="23" t="s">
        <v>141</v>
      </c>
      <c r="E172" s="23">
        <v>119</v>
      </c>
      <c r="F172" s="24">
        <v>22954.3</v>
      </c>
      <c r="G172" s="18">
        <v>6356.9</v>
      </c>
      <c r="H172" s="16">
        <f t="shared" si="4"/>
        <v>27.69372187346162</v>
      </c>
    </row>
    <row r="173" spans="1:8" ht="12.75">
      <c r="A173" s="19" t="s">
        <v>33</v>
      </c>
      <c r="B173" s="31" t="s">
        <v>125</v>
      </c>
      <c r="C173" s="31" t="s">
        <v>132</v>
      </c>
      <c r="D173" s="23" t="s">
        <v>141</v>
      </c>
      <c r="E173" s="23">
        <v>242</v>
      </c>
      <c r="F173" s="24">
        <v>1220</v>
      </c>
      <c r="G173" s="18">
        <v>350.6</v>
      </c>
      <c r="H173" s="16">
        <f t="shared" si="4"/>
        <v>28.73770491803279</v>
      </c>
    </row>
    <row r="174" spans="1:8" ht="12.75">
      <c r="A174" s="19" t="s">
        <v>35</v>
      </c>
      <c r="B174" s="31" t="s">
        <v>125</v>
      </c>
      <c r="C174" s="31" t="s">
        <v>132</v>
      </c>
      <c r="D174" s="23" t="s">
        <v>141</v>
      </c>
      <c r="E174" s="23">
        <v>244</v>
      </c>
      <c r="F174" s="24">
        <v>7515</v>
      </c>
      <c r="G174" s="18">
        <v>804.8</v>
      </c>
      <c r="H174" s="16">
        <f t="shared" si="4"/>
        <v>10.709248170326013</v>
      </c>
    </row>
    <row r="175" spans="1:8" ht="12.75">
      <c r="A175" s="19" t="s">
        <v>37</v>
      </c>
      <c r="B175" s="31" t="s">
        <v>125</v>
      </c>
      <c r="C175" s="31" t="s">
        <v>132</v>
      </c>
      <c r="D175" s="23" t="s">
        <v>141</v>
      </c>
      <c r="E175" s="23">
        <v>852</v>
      </c>
      <c r="F175" s="24">
        <v>250</v>
      </c>
      <c r="G175" s="18">
        <v>7.3</v>
      </c>
      <c r="H175" s="16">
        <f t="shared" si="4"/>
        <v>2.92</v>
      </c>
    </row>
    <row r="176" spans="1:8" ht="12.75">
      <c r="A176" s="19" t="s">
        <v>142</v>
      </c>
      <c r="B176" s="31" t="s">
        <v>125</v>
      </c>
      <c r="C176" s="31" t="s">
        <v>132</v>
      </c>
      <c r="D176" s="23" t="s">
        <v>143</v>
      </c>
      <c r="E176" s="23"/>
      <c r="F176" s="24">
        <f>SUM(F177)</f>
        <v>175.7</v>
      </c>
      <c r="G176" s="24">
        <f>SUM(G177)</f>
        <v>0</v>
      </c>
      <c r="H176" s="16">
        <f t="shared" si="4"/>
        <v>0</v>
      </c>
    </row>
    <row r="177" spans="1:8" ht="12.75">
      <c r="A177" s="19" t="s">
        <v>35</v>
      </c>
      <c r="B177" s="31" t="s">
        <v>125</v>
      </c>
      <c r="C177" s="31" t="s">
        <v>132</v>
      </c>
      <c r="D177" s="23" t="s">
        <v>143</v>
      </c>
      <c r="E177" s="23">
        <v>244</v>
      </c>
      <c r="F177" s="24">
        <v>175.7</v>
      </c>
      <c r="G177" s="21">
        <v>0</v>
      </c>
      <c r="H177" s="35">
        <f t="shared" si="4"/>
        <v>0</v>
      </c>
    </row>
    <row r="178" spans="1:8" ht="195.75" customHeight="1">
      <c r="A178" s="19" t="s">
        <v>144</v>
      </c>
      <c r="B178" s="31" t="s">
        <v>125</v>
      </c>
      <c r="C178" s="31" t="s">
        <v>132</v>
      </c>
      <c r="D178" s="23" t="s">
        <v>145</v>
      </c>
      <c r="E178" s="23"/>
      <c r="F178" s="24">
        <f>SUM(F179:F181)</f>
        <v>23.5</v>
      </c>
      <c r="G178" s="24">
        <f>SUM(G179:G181)</f>
        <v>3.9</v>
      </c>
      <c r="H178" s="16">
        <f t="shared" si="4"/>
        <v>16.595744680851062</v>
      </c>
    </row>
    <row r="179" spans="1:8" ht="12.75">
      <c r="A179" s="13" t="s">
        <v>57</v>
      </c>
      <c r="B179" s="31" t="s">
        <v>125</v>
      </c>
      <c r="C179" s="31" t="s">
        <v>132</v>
      </c>
      <c r="D179" s="23" t="s">
        <v>145</v>
      </c>
      <c r="E179" s="23">
        <v>111</v>
      </c>
      <c r="F179" s="24">
        <v>18</v>
      </c>
      <c r="G179" s="21">
        <v>3.9</v>
      </c>
      <c r="H179" s="16">
        <f t="shared" si="4"/>
        <v>21.666666666666668</v>
      </c>
    </row>
    <row r="180" spans="1:8" ht="12.75">
      <c r="A180" s="13" t="s">
        <v>61</v>
      </c>
      <c r="B180" s="31" t="s">
        <v>125</v>
      </c>
      <c r="C180" s="31" t="s">
        <v>132</v>
      </c>
      <c r="D180" s="23" t="s">
        <v>145</v>
      </c>
      <c r="E180" s="23">
        <v>119</v>
      </c>
      <c r="F180" s="24">
        <v>5.4</v>
      </c>
      <c r="G180" s="21">
        <v>0</v>
      </c>
      <c r="H180" s="16">
        <f t="shared" si="4"/>
        <v>0</v>
      </c>
    </row>
    <row r="181" spans="1:8" ht="12.75">
      <c r="A181" s="19" t="s">
        <v>35</v>
      </c>
      <c r="B181" s="31" t="s">
        <v>125</v>
      </c>
      <c r="C181" s="31" t="s">
        <v>132</v>
      </c>
      <c r="D181" s="23" t="s">
        <v>145</v>
      </c>
      <c r="E181" s="23">
        <v>244</v>
      </c>
      <c r="F181" s="24">
        <v>0.1</v>
      </c>
      <c r="G181" s="20">
        <v>0</v>
      </c>
      <c r="H181" s="16">
        <f t="shared" si="4"/>
        <v>0</v>
      </c>
    </row>
    <row r="182" spans="1:8" ht="12.75">
      <c r="A182" s="19" t="s">
        <v>146</v>
      </c>
      <c r="B182" s="31" t="s">
        <v>125</v>
      </c>
      <c r="C182" s="31" t="s">
        <v>132</v>
      </c>
      <c r="D182" s="23" t="s">
        <v>147</v>
      </c>
      <c r="E182" s="23"/>
      <c r="F182" s="24">
        <f>SUM(F183:F184)</f>
        <v>223.5</v>
      </c>
      <c r="G182" s="24">
        <f>SUM(G183:G184)</f>
        <v>20.8</v>
      </c>
      <c r="H182" s="16">
        <f t="shared" si="4"/>
        <v>9.306487695749441</v>
      </c>
    </row>
    <row r="183" spans="1:8" ht="12.75">
      <c r="A183" s="19" t="s">
        <v>35</v>
      </c>
      <c r="B183" s="31" t="s">
        <v>125</v>
      </c>
      <c r="C183" s="31" t="s">
        <v>132</v>
      </c>
      <c r="D183" s="23" t="s">
        <v>147</v>
      </c>
      <c r="E183" s="23">
        <v>244</v>
      </c>
      <c r="F183" s="24">
        <v>1.1</v>
      </c>
      <c r="G183" s="21">
        <v>0</v>
      </c>
      <c r="H183" s="16">
        <f t="shared" si="4"/>
        <v>0</v>
      </c>
    </row>
    <row r="184" spans="1:8" ht="12.75">
      <c r="A184" s="19" t="s">
        <v>148</v>
      </c>
      <c r="B184" s="31" t="s">
        <v>125</v>
      </c>
      <c r="C184" s="31" t="s">
        <v>132</v>
      </c>
      <c r="D184" s="23" t="s">
        <v>147</v>
      </c>
      <c r="E184" s="23">
        <v>340</v>
      </c>
      <c r="F184" s="24">
        <v>222.4</v>
      </c>
      <c r="G184" s="21">
        <v>20.8</v>
      </c>
      <c r="H184" s="16">
        <f t="shared" si="4"/>
        <v>9.352517985611511</v>
      </c>
    </row>
    <row r="185" spans="1:8" ht="12.75">
      <c r="A185" s="19" t="s">
        <v>149</v>
      </c>
      <c r="B185" s="31" t="s">
        <v>125</v>
      </c>
      <c r="C185" s="31" t="s">
        <v>132</v>
      </c>
      <c r="D185" s="23" t="s">
        <v>150</v>
      </c>
      <c r="E185" s="23"/>
      <c r="F185" s="24">
        <f>SUM(F186:F187)</f>
        <v>563.7</v>
      </c>
      <c r="G185" s="24">
        <f>SUM(G186:G187)</f>
        <v>0</v>
      </c>
      <c r="H185" s="16">
        <f t="shared" si="4"/>
        <v>0</v>
      </c>
    </row>
    <row r="186" spans="1:8" ht="31.5" customHeight="1">
      <c r="A186" s="19" t="s">
        <v>35</v>
      </c>
      <c r="B186" s="31" t="s">
        <v>125</v>
      </c>
      <c r="C186" s="31" t="s">
        <v>132</v>
      </c>
      <c r="D186" s="23" t="s">
        <v>150</v>
      </c>
      <c r="E186" s="23">
        <v>244</v>
      </c>
      <c r="F186" s="24">
        <v>551.7</v>
      </c>
      <c r="G186" s="21">
        <v>0</v>
      </c>
      <c r="H186" s="16">
        <f t="shared" si="4"/>
        <v>0</v>
      </c>
    </row>
    <row r="187" spans="1:8" ht="63.75" customHeight="1">
      <c r="A187" s="19" t="s">
        <v>99</v>
      </c>
      <c r="B187" s="31" t="s">
        <v>125</v>
      </c>
      <c r="C187" s="31" t="s">
        <v>132</v>
      </c>
      <c r="D187" s="23" t="s">
        <v>150</v>
      </c>
      <c r="E187" s="23">
        <v>611</v>
      </c>
      <c r="F187" s="24">
        <v>12</v>
      </c>
      <c r="G187" s="21">
        <v>0</v>
      </c>
      <c r="H187" s="16">
        <f t="shared" si="4"/>
        <v>0</v>
      </c>
    </row>
    <row r="188" spans="1:8" ht="12.75">
      <c r="A188" s="19" t="s">
        <v>81</v>
      </c>
      <c r="B188" s="31" t="s">
        <v>125</v>
      </c>
      <c r="C188" s="31" t="s">
        <v>132</v>
      </c>
      <c r="D188" s="23" t="s">
        <v>82</v>
      </c>
      <c r="E188" s="23"/>
      <c r="F188" s="24">
        <f aca="true" t="shared" si="5" ref="F188:G190">SUM(F189)</f>
        <v>1400</v>
      </c>
      <c r="G188" s="24">
        <f t="shared" si="5"/>
        <v>493.6</v>
      </c>
      <c r="H188" s="16">
        <f t="shared" si="4"/>
        <v>35.25714285714286</v>
      </c>
    </row>
    <row r="189" spans="1:8" ht="12.75">
      <c r="A189" s="19" t="s">
        <v>151</v>
      </c>
      <c r="B189" s="31" t="s">
        <v>125</v>
      </c>
      <c r="C189" s="31" t="s">
        <v>132</v>
      </c>
      <c r="D189" s="23" t="s">
        <v>152</v>
      </c>
      <c r="E189" s="23"/>
      <c r="F189" s="24">
        <f t="shared" si="5"/>
        <v>1400</v>
      </c>
      <c r="G189" s="24">
        <f t="shared" si="5"/>
        <v>493.6</v>
      </c>
      <c r="H189" s="16">
        <f t="shared" si="4"/>
        <v>35.25714285714286</v>
      </c>
    </row>
    <row r="190" spans="1:8" ht="12.75">
      <c r="A190" s="19" t="s">
        <v>153</v>
      </c>
      <c r="B190" s="31" t="s">
        <v>125</v>
      </c>
      <c r="C190" s="31" t="s">
        <v>132</v>
      </c>
      <c r="D190" s="23" t="s">
        <v>154</v>
      </c>
      <c r="E190" s="23"/>
      <c r="F190" s="24">
        <f t="shared" si="5"/>
        <v>1400</v>
      </c>
      <c r="G190" s="24">
        <f t="shared" si="5"/>
        <v>493.6</v>
      </c>
      <c r="H190" s="16">
        <f t="shared" si="4"/>
        <v>35.25714285714286</v>
      </c>
    </row>
    <row r="191" spans="1:8" ht="12.75">
      <c r="A191" s="19" t="s">
        <v>35</v>
      </c>
      <c r="B191" s="31" t="s">
        <v>125</v>
      </c>
      <c r="C191" s="31" t="s">
        <v>132</v>
      </c>
      <c r="D191" s="23" t="s">
        <v>154</v>
      </c>
      <c r="E191" s="23">
        <v>244</v>
      </c>
      <c r="F191" s="24">
        <f>500+900</f>
        <v>1400</v>
      </c>
      <c r="G191" s="21">
        <v>493.6</v>
      </c>
      <c r="H191" s="16">
        <f t="shared" si="4"/>
        <v>35.25714285714286</v>
      </c>
    </row>
    <row r="192" spans="1:8" ht="48.75" customHeight="1">
      <c r="A192" s="19" t="s">
        <v>155</v>
      </c>
      <c r="B192" s="31" t="s">
        <v>125</v>
      </c>
      <c r="C192" s="31" t="s">
        <v>132</v>
      </c>
      <c r="D192" s="23" t="s">
        <v>156</v>
      </c>
      <c r="E192" s="23"/>
      <c r="F192" s="24">
        <f>SUM(F193,F196,F198,F200,F202)</f>
        <v>138.4</v>
      </c>
      <c r="G192" s="24">
        <f>SUM(G193,G196,G198,G200,G202)</f>
        <v>14.2</v>
      </c>
      <c r="H192" s="16">
        <f t="shared" si="4"/>
        <v>10.260115606936415</v>
      </c>
    </row>
    <row r="193" spans="1:8" ht="31.5" customHeight="1">
      <c r="A193" s="19" t="s">
        <v>157</v>
      </c>
      <c r="B193" s="31" t="s">
        <v>125</v>
      </c>
      <c r="C193" s="31" t="s">
        <v>132</v>
      </c>
      <c r="D193" s="23" t="s">
        <v>158</v>
      </c>
      <c r="E193" s="23"/>
      <c r="F193" s="24">
        <f>SUM(F194:F195)</f>
        <v>25</v>
      </c>
      <c r="G193" s="24">
        <f>SUM(G194:G195)</f>
        <v>0</v>
      </c>
      <c r="H193" s="16">
        <f t="shared" si="4"/>
        <v>0</v>
      </c>
    </row>
    <row r="194" spans="1:8" ht="49.5" customHeight="1">
      <c r="A194" s="13" t="s">
        <v>59</v>
      </c>
      <c r="B194" s="31" t="s">
        <v>125</v>
      </c>
      <c r="C194" s="31" t="s">
        <v>132</v>
      </c>
      <c r="D194" s="23" t="s">
        <v>158</v>
      </c>
      <c r="E194" s="23">
        <v>112</v>
      </c>
      <c r="F194" s="24">
        <v>5</v>
      </c>
      <c r="G194" s="18">
        <f>SUM(G195)</f>
        <v>0</v>
      </c>
      <c r="H194" s="16">
        <f t="shared" si="4"/>
        <v>0</v>
      </c>
    </row>
    <row r="195" spans="1:8" ht="52.5" customHeight="1">
      <c r="A195" s="19" t="s">
        <v>35</v>
      </c>
      <c r="B195" s="31" t="s">
        <v>125</v>
      </c>
      <c r="C195" s="31" t="s">
        <v>132</v>
      </c>
      <c r="D195" s="23" t="s">
        <v>158</v>
      </c>
      <c r="E195" s="23">
        <v>244</v>
      </c>
      <c r="F195" s="24">
        <v>20</v>
      </c>
      <c r="G195" s="18">
        <v>0</v>
      </c>
      <c r="H195" s="16">
        <f t="shared" si="4"/>
        <v>0</v>
      </c>
    </row>
    <row r="196" spans="1:8" ht="12.75">
      <c r="A196" s="19" t="s">
        <v>159</v>
      </c>
      <c r="B196" s="31" t="s">
        <v>125</v>
      </c>
      <c r="C196" s="31" t="s">
        <v>132</v>
      </c>
      <c r="D196" s="23" t="s">
        <v>160</v>
      </c>
      <c r="E196" s="23"/>
      <c r="F196" s="24">
        <f>SUM(F197)</f>
        <v>23</v>
      </c>
      <c r="G196" s="24">
        <f>SUM(G197)</f>
        <v>6.2</v>
      </c>
      <c r="H196" s="16">
        <f t="shared" si="4"/>
        <v>26.956521739130434</v>
      </c>
    </row>
    <row r="197" spans="1:8" ht="50.25" customHeight="1">
      <c r="A197" s="19" t="s">
        <v>35</v>
      </c>
      <c r="B197" s="31" t="s">
        <v>125</v>
      </c>
      <c r="C197" s="31" t="s">
        <v>132</v>
      </c>
      <c r="D197" s="23" t="s">
        <v>160</v>
      </c>
      <c r="E197" s="23">
        <v>244</v>
      </c>
      <c r="F197" s="24">
        <v>23</v>
      </c>
      <c r="G197" s="21">
        <v>6.2</v>
      </c>
      <c r="H197" s="16">
        <f t="shared" si="4"/>
        <v>26.956521739130434</v>
      </c>
    </row>
    <row r="198" spans="1:8" ht="12.75">
      <c r="A198" s="19" t="s">
        <v>161</v>
      </c>
      <c r="B198" s="31" t="s">
        <v>125</v>
      </c>
      <c r="C198" s="31" t="s">
        <v>132</v>
      </c>
      <c r="D198" s="23" t="s">
        <v>162</v>
      </c>
      <c r="E198" s="23"/>
      <c r="F198" s="24">
        <f>SUM(F199)</f>
        <v>20</v>
      </c>
      <c r="G198" s="24">
        <f>SUM(G199)</f>
        <v>0</v>
      </c>
      <c r="H198" s="16">
        <f t="shared" si="4"/>
        <v>0</v>
      </c>
    </row>
    <row r="199" spans="1:8" ht="12.75">
      <c r="A199" s="19" t="s">
        <v>35</v>
      </c>
      <c r="B199" s="31" t="s">
        <v>125</v>
      </c>
      <c r="C199" s="31" t="s">
        <v>132</v>
      </c>
      <c r="D199" s="23" t="s">
        <v>162</v>
      </c>
      <c r="E199" s="23">
        <v>244</v>
      </c>
      <c r="F199" s="24">
        <v>20</v>
      </c>
      <c r="G199" s="21">
        <v>0</v>
      </c>
      <c r="H199" s="16">
        <f t="shared" si="4"/>
        <v>0</v>
      </c>
    </row>
    <row r="200" spans="1:8" ht="12.75">
      <c r="A200" s="19" t="s">
        <v>163</v>
      </c>
      <c r="B200" s="31" t="s">
        <v>125</v>
      </c>
      <c r="C200" s="31" t="s">
        <v>132</v>
      </c>
      <c r="D200" s="23" t="s">
        <v>164</v>
      </c>
      <c r="E200" s="23"/>
      <c r="F200" s="24">
        <f>SUM(F201)</f>
        <v>15</v>
      </c>
      <c r="G200" s="24">
        <f>SUM(G201)</f>
        <v>0</v>
      </c>
      <c r="H200" s="16">
        <f t="shared" si="4"/>
        <v>0</v>
      </c>
    </row>
    <row r="201" spans="1:8" ht="12.75">
      <c r="A201" s="19" t="s">
        <v>35</v>
      </c>
      <c r="B201" s="31" t="s">
        <v>125</v>
      </c>
      <c r="C201" s="31" t="s">
        <v>132</v>
      </c>
      <c r="D201" s="23" t="s">
        <v>164</v>
      </c>
      <c r="E201" s="23">
        <v>244</v>
      </c>
      <c r="F201" s="24">
        <v>15</v>
      </c>
      <c r="G201" s="21">
        <v>0</v>
      </c>
      <c r="H201" s="16">
        <f t="shared" si="4"/>
        <v>0</v>
      </c>
    </row>
    <row r="202" spans="1:8" ht="12.75">
      <c r="A202" s="19" t="s">
        <v>165</v>
      </c>
      <c r="B202" s="31" t="s">
        <v>125</v>
      </c>
      <c r="C202" s="31" t="s">
        <v>132</v>
      </c>
      <c r="D202" s="23" t="s">
        <v>166</v>
      </c>
      <c r="E202" s="23"/>
      <c r="F202" s="24">
        <f>SUM(F203:F204)</f>
        <v>55.4</v>
      </c>
      <c r="G202" s="24">
        <f>SUM(G203:G204)</f>
        <v>8</v>
      </c>
      <c r="H202" s="16">
        <f t="shared" si="4"/>
        <v>14.440433212996389</v>
      </c>
    </row>
    <row r="203" spans="1:8" ht="47.25" customHeight="1">
      <c r="A203" s="13" t="s">
        <v>59</v>
      </c>
      <c r="B203" s="31" t="s">
        <v>125</v>
      </c>
      <c r="C203" s="31" t="s">
        <v>132</v>
      </c>
      <c r="D203" s="23" t="s">
        <v>166</v>
      </c>
      <c r="E203" s="23">
        <v>112</v>
      </c>
      <c r="F203" s="24">
        <v>36</v>
      </c>
      <c r="G203" s="18">
        <v>8</v>
      </c>
      <c r="H203" s="16">
        <f t="shared" si="4"/>
        <v>22.22222222222222</v>
      </c>
    </row>
    <row r="204" spans="1:8" ht="47.25" customHeight="1">
      <c r="A204" s="19" t="s">
        <v>167</v>
      </c>
      <c r="B204" s="31" t="s">
        <v>125</v>
      </c>
      <c r="C204" s="31" t="s">
        <v>132</v>
      </c>
      <c r="D204" s="23" t="s">
        <v>166</v>
      </c>
      <c r="E204" s="23">
        <v>321</v>
      </c>
      <c r="F204" s="24">
        <v>19.4</v>
      </c>
      <c r="G204" s="21">
        <v>0</v>
      </c>
      <c r="H204" s="16">
        <f t="shared" si="4"/>
        <v>0</v>
      </c>
    </row>
    <row r="205" spans="1:8" ht="12.75">
      <c r="A205" s="19" t="s">
        <v>168</v>
      </c>
      <c r="B205" s="31" t="s">
        <v>125</v>
      </c>
      <c r="C205" s="31" t="s">
        <v>125</v>
      </c>
      <c r="D205" s="23"/>
      <c r="E205" s="23"/>
      <c r="F205" s="24">
        <f>SUM(F206,F209)</f>
        <v>1554.4</v>
      </c>
      <c r="G205" s="24">
        <f>SUM(G206,G209)</f>
        <v>25.3</v>
      </c>
      <c r="H205" s="16">
        <f t="shared" si="4"/>
        <v>1.6276376737004634</v>
      </c>
    </row>
    <row r="206" spans="1:8" ht="12.75">
      <c r="A206" s="19" t="s">
        <v>75</v>
      </c>
      <c r="B206" s="31" t="s">
        <v>125</v>
      </c>
      <c r="C206" s="31" t="s">
        <v>125</v>
      </c>
      <c r="D206" s="23" t="s">
        <v>76</v>
      </c>
      <c r="E206" s="23"/>
      <c r="F206" s="24">
        <f>SUM(F207)</f>
        <v>1514.4</v>
      </c>
      <c r="G206" s="24">
        <f>SUM(G207)</f>
        <v>0</v>
      </c>
      <c r="H206" s="16">
        <f t="shared" si="4"/>
        <v>0</v>
      </c>
    </row>
    <row r="207" spans="1:8" ht="239.25" customHeight="1">
      <c r="A207" s="19" t="s">
        <v>169</v>
      </c>
      <c r="B207" s="31" t="s">
        <v>125</v>
      </c>
      <c r="C207" s="31" t="s">
        <v>125</v>
      </c>
      <c r="D207" s="23" t="s">
        <v>170</v>
      </c>
      <c r="E207" s="23"/>
      <c r="F207" s="24">
        <f>SUM(F208)</f>
        <v>1514.4</v>
      </c>
      <c r="G207" s="24">
        <f>SUM(G208)</f>
        <v>0</v>
      </c>
      <c r="H207" s="16">
        <f t="shared" si="4"/>
        <v>0</v>
      </c>
    </row>
    <row r="208" spans="1:8" ht="12.75">
      <c r="A208" s="19" t="s">
        <v>35</v>
      </c>
      <c r="B208" s="31" t="s">
        <v>125</v>
      </c>
      <c r="C208" s="31" t="s">
        <v>125</v>
      </c>
      <c r="D208" s="23" t="s">
        <v>170</v>
      </c>
      <c r="E208" s="23">
        <v>244</v>
      </c>
      <c r="F208" s="24">
        <v>1514.4</v>
      </c>
      <c r="G208" s="18">
        <v>0</v>
      </c>
      <c r="H208" s="16">
        <f t="shared" si="4"/>
        <v>0</v>
      </c>
    </row>
    <row r="209" spans="1:8" ht="45.75" customHeight="1">
      <c r="A209" s="19" t="s">
        <v>171</v>
      </c>
      <c r="B209" s="14" t="s">
        <v>125</v>
      </c>
      <c r="C209" s="14" t="s">
        <v>125</v>
      </c>
      <c r="D209" s="23" t="s">
        <v>172</v>
      </c>
      <c r="E209" s="23"/>
      <c r="F209" s="24">
        <f>SUM(F210)</f>
        <v>40</v>
      </c>
      <c r="G209" s="24">
        <f>SUM(G210)</f>
        <v>25.3</v>
      </c>
      <c r="H209" s="16">
        <f t="shared" si="4"/>
        <v>63.25000000000001</v>
      </c>
    </row>
    <row r="210" spans="1:8" ht="50.25" customHeight="1">
      <c r="A210" s="19" t="s">
        <v>35</v>
      </c>
      <c r="B210" s="14" t="s">
        <v>125</v>
      </c>
      <c r="C210" s="14" t="s">
        <v>125</v>
      </c>
      <c r="D210" s="23" t="s">
        <v>172</v>
      </c>
      <c r="E210" s="23">
        <v>244</v>
      </c>
      <c r="F210" s="24">
        <v>40</v>
      </c>
      <c r="G210" s="18">
        <v>25.3</v>
      </c>
      <c r="H210" s="16">
        <f t="shared" si="4"/>
        <v>63.25000000000001</v>
      </c>
    </row>
    <row r="211" spans="1:8" ht="21" customHeight="1">
      <c r="A211" s="19" t="s">
        <v>173</v>
      </c>
      <c r="B211" s="31" t="s">
        <v>125</v>
      </c>
      <c r="C211" s="31" t="s">
        <v>89</v>
      </c>
      <c r="D211" s="23"/>
      <c r="E211" s="23"/>
      <c r="F211" s="24">
        <f>SUM(F212)</f>
        <v>3310.6</v>
      </c>
      <c r="G211" s="30">
        <f>SUM(G212)</f>
        <v>825.1200000000001</v>
      </c>
      <c r="H211" s="16">
        <f t="shared" si="4"/>
        <v>24.923578807466928</v>
      </c>
    </row>
    <row r="212" spans="1:8" ht="33" customHeight="1">
      <c r="A212" s="13" t="s">
        <v>19</v>
      </c>
      <c r="B212" s="31" t="s">
        <v>125</v>
      </c>
      <c r="C212" s="31" t="s">
        <v>89</v>
      </c>
      <c r="D212" s="23" t="s">
        <v>20</v>
      </c>
      <c r="E212" s="23"/>
      <c r="F212" s="24">
        <f>SUM(F213,F216)</f>
        <v>3310.6</v>
      </c>
      <c r="G212" s="30">
        <f>SUM(G213,G216)</f>
        <v>825.1200000000001</v>
      </c>
      <c r="H212" s="16">
        <f t="shared" si="4"/>
        <v>24.923578807466928</v>
      </c>
    </row>
    <row r="213" spans="1:8" ht="30.75" customHeight="1">
      <c r="A213" s="19" t="s">
        <v>21</v>
      </c>
      <c r="B213" s="31" t="s">
        <v>125</v>
      </c>
      <c r="C213" s="31" t="s">
        <v>89</v>
      </c>
      <c r="D213" s="23" t="s">
        <v>22</v>
      </c>
      <c r="E213" s="23"/>
      <c r="F213" s="24">
        <f>SUM(F214:F215)</f>
        <v>810</v>
      </c>
      <c r="G213" s="30">
        <f>SUM(G214:G215)</f>
        <v>257.92</v>
      </c>
      <c r="H213" s="16">
        <f t="shared" si="4"/>
        <v>31.841975308641977</v>
      </c>
    </row>
    <row r="214" spans="1:8" ht="29.25" customHeight="1">
      <c r="A214" s="13" t="s">
        <v>23</v>
      </c>
      <c r="B214" s="31" t="s">
        <v>125</v>
      </c>
      <c r="C214" s="31" t="s">
        <v>89</v>
      </c>
      <c r="D214" s="23" t="s">
        <v>22</v>
      </c>
      <c r="E214" s="23">
        <v>121</v>
      </c>
      <c r="F214" s="24">
        <v>620</v>
      </c>
      <c r="G214" s="18">
        <v>115.8</v>
      </c>
      <c r="H214" s="16">
        <f t="shared" si="4"/>
        <v>18.677419354838708</v>
      </c>
    </row>
    <row r="215" spans="1:8" ht="33.75" customHeight="1">
      <c r="A215" s="13" t="s">
        <v>25</v>
      </c>
      <c r="B215" s="31" t="s">
        <v>125</v>
      </c>
      <c r="C215" s="31" t="s">
        <v>89</v>
      </c>
      <c r="D215" s="23" t="s">
        <v>22</v>
      </c>
      <c r="E215" s="23">
        <v>129</v>
      </c>
      <c r="F215" s="24">
        <v>190</v>
      </c>
      <c r="G215" s="21">
        <v>142.12</v>
      </c>
      <c r="H215" s="16">
        <f t="shared" si="4"/>
        <v>74.8</v>
      </c>
    </row>
    <row r="216" spans="1:8" ht="94.5" customHeight="1">
      <c r="A216" s="19" t="s">
        <v>174</v>
      </c>
      <c r="B216" s="31" t="s">
        <v>125</v>
      </c>
      <c r="C216" s="31" t="s">
        <v>89</v>
      </c>
      <c r="D216" s="23" t="s">
        <v>175</v>
      </c>
      <c r="E216" s="23"/>
      <c r="F216" s="24">
        <f>SUM(F217:F221)</f>
        <v>2500.6</v>
      </c>
      <c r="G216" s="24">
        <f>SUM(G217:G221)</f>
        <v>567.2</v>
      </c>
      <c r="H216" s="16">
        <f>G216/F216*100</f>
        <v>22.68255618651524</v>
      </c>
    </row>
    <row r="217" spans="1:8" ht="15.75" customHeight="1">
      <c r="A217" s="13" t="s">
        <v>57</v>
      </c>
      <c r="B217" s="31" t="s">
        <v>125</v>
      </c>
      <c r="C217" s="31" t="s">
        <v>89</v>
      </c>
      <c r="D217" s="23" t="s">
        <v>175</v>
      </c>
      <c r="E217" s="23">
        <v>111</v>
      </c>
      <c r="F217" s="24">
        <v>1375</v>
      </c>
      <c r="G217" s="18">
        <v>256.5</v>
      </c>
      <c r="H217" s="16">
        <f>G217/F217*100</f>
        <v>18.654545454545453</v>
      </c>
    </row>
    <row r="218" spans="1:8" s="17" customFormat="1" ht="12.75">
      <c r="A218" s="13" t="s">
        <v>61</v>
      </c>
      <c r="B218" s="31" t="s">
        <v>125</v>
      </c>
      <c r="C218" s="31" t="s">
        <v>89</v>
      </c>
      <c r="D218" s="23" t="s">
        <v>175</v>
      </c>
      <c r="E218" s="23">
        <v>119</v>
      </c>
      <c r="F218" s="24">
        <v>415</v>
      </c>
      <c r="G218" s="21">
        <v>79.1</v>
      </c>
      <c r="H218" s="16">
        <f aca="true" t="shared" si="6" ref="H218:H279">G218/F218*100</f>
        <v>19.06024096385542</v>
      </c>
    </row>
    <row r="219" spans="1:8" ht="12.75">
      <c r="A219" s="19" t="s">
        <v>33</v>
      </c>
      <c r="B219" s="31" t="s">
        <v>125</v>
      </c>
      <c r="C219" s="31" t="s">
        <v>89</v>
      </c>
      <c r="D219" s="23" t="s">
        <v>175</v>
      </c>
      <c r="E219" s="23">
        <v>242</v>
      </c>
      <c r="F219" s="24">
        <v>102</v>
      </c>
      <c r="G219" s="20">
        <v>34.1</v>
      </c>
      <c r="H219" s="16">
        <f t="shared" si="6"/>
        <v>33.43137254901961</v>
      </c>
    </row>
    <row r="220" spans="1:8" ht="12.75">
      <c r="A220" s="19" t="s">
        <v>35</v>
      </c>
      <c r="B220" s="31" t="s">
        <v>125</v>
      </c>
      <c r="C220" s="31" t="s">
        <v>89</v>
      </c>
      <c r="D220" s="23" t="s">
        <v>175</v>
      </c>
      <c r="E220" s="23">
        <v>244</v>
      </c>
      <c r="F220" s="24">
        <v>578.6</v>
      </c>
      <c r="G220" s="18">
        <v>195.4</v>
      </c>
      <c r="H220" s="16">
        <f t="shared" si="6"/>
        <v>33.77117179398548</v>
      </c>
    </row>
    <row r="221" spans="1:8" ht="12.75">
      <c r="A221" s="19" t="s">
        <v>37</v>
      </c>
      <c r="B221" s="31" t="s">
        <v>125</v>
      </c>
      <c r="C221" s="31" t="s">
        <v>89</v>
      </c>
      <c r="D221" s="23" t="s">
        <v>175</v>
      </c>
      <c r="E221" s="23">
        <v>852</v>
      </c>
      <c r="F221" s="24">
        <v>30</v>
      </c>
      <c r="G221" s="18">
        <v>2.1</v>
      </c>
      <c r="H221" s="16">
        <f t="shared" si="6"/>
        <v>7.000000000000001</v>
      </c>
    </row>
    <row r="222" spans="1:8" ht="12.75">
      <c r="A222" s="19" t="s">
        <v>176</v>
      </c>
      <c r="B222" s="14" t="s">
        <v>177</v>
      </c>
      <c r="C222" s="14"/>
      <c r="D222" s="23"/>
      <c r="E222" s="23"/>
      <c r="F222" s="24">
        <f>SUM(F223,F245)</f>
        <v>21396.600000000002</v>
      </c>
      <c r="G222" s="24">
        <f>SUM(G223,G245)</f>
        <v>3976.6</v>
      </c>
      <c r="H222" s="16">
        <f t="shared" si="6"/>
        <v>18.585195778768586</v>
      </c>
    </row>
    <row r="223" spans="1:8" ht="15.75" customHeight="1">
      <c r="A223" s="19" t="s">
        <v>178</v>
      </c>
      <c r="B223" s="14" t="s">
        <v>177</v>
      </c>
      <c r="C223" s="14" t="s">
        <v>16</v>
      </c>
      <c r="D223" s="23"/>
      <c r="E223" s="23"/>
      <c r="F223" s="24">
        <f>SUM(F224,F240)</f>
        <v>19194.2</v>
      </c>
      <c r="G223" s="24">
        <f>SUM(G224,G240)</f>
        <v>3639.7</v>
      </c>
      <c r="H223" s="16">
        <f t="shared" si="6"/>
        <v>18.962499088266245</v>
      </c>
    </row>
    <row r="224" spans="1:8" ht="31.5" customHeight="1">
      <c r="A224" s="13" t="s">
        <v>19</v>
      </c>
      <c r="B224" s="14" t="s">
        <v>177</v>
      </c>
      <c r="C224" s="14" t="s">
        <v>16</v>
      </c>
      <c r="D224" s="14" t="s">
        <v>20</v>
      </c>
      <c r="E224" s="23"/>
      <c r="F224" s="24">
        <f>SUM(F225,F232,F238)</f>
        <v>19044.2</v>
      </c>
      <c r="G224" s="24">
        <f>SUM(G225,G232,G238)</f>
        <v>3639.7</v>
      </c>
      <c r="H224" s="16">
        <f t="shared" si="6"/>
        <v>19.111855578076263</v>
      </c>
    </row>
    <row r="225" spans="1:8" ht="12.75">
      <c r="A225" s="19" t="s">
        <v>179</v>
      </c>
      <c r="B225" s="14" t="s">
        <v>177</v>
      </c>
      <c r="C225" s="14" t="s">
        <v>16</v>
      </c>
      <c r="D225" s="23" t="s">
        <v>180</v>
      </c>
      <c r="E225" s="23"/>
      <c r="F225" s="24">
        <f>SUM(F226:F231)</f>
        <v>12654.7</v>
      </c>
      <c r="G225" s="24">
        <f>SUM(G226:G231)</f>
        <v>2655.7</v>
      </c>
      <c r="H225" s="16">
        <f t="shared" si="6"/>
        <v>20.985878764411638</v>
      </c>
    </row>
    <row r="226" spans="1:8" ht="12.75">
      <c r="A226" s="13" t="s">
        <v>57</v>
      </c>
      <c r="B226" s="14" t="s">
        <v>177</v>
      </c>
      <c r="C226" s="14" t="s">
        <v>16</v>
      </c>
      <c r="D226" s="23" t="s">
        <v>180</v>
      </c>
      <c r="E226" s="23">
        <v>111</v>
      </c>
      <c r="F226" s="24">
        <v>4500</v>
      </c>
      <c r="G226" s="18">
        <v>769.3</v>
      </c>
      <c r="H226" s="16">
        <f t="shared" si="6"/>
        <v>17.095555555555556</v>
      </c>
    </row>
    <row r="227" spans="1:8" ht="12.75">
      <c r="A227" s="13" t="s">
        <v>61</v>
      </c>
      <c r="B227" s="14" t="s">
        <v>177</v>
      </c>
      <c r="C227" s="14" t="s">
        <v>16</v>
      </c>
      <c r="D227" s="23" t="s">
        <v>180</v>
      </c>
      <c r="E227" s="23">
        <v>119</v>
      </c>
      <c r="F227" s="24">
        <v>1355</v>
      </c>
      <c r="G227" s="20">
        <v>63.2</v>
      </c>
      <c r="H227" s="16">
        <f t="shared" si="6"/>
        <v>4.6642066420664205</v>
      </c>
    </row>
    <row r="228" spans="1:8" ht="12.75">
      <c r="A228" s="19" t="s">
        <v>33</v>
      </c>
      <c r="B228" s="14" t="s">
        <v>177</v>
      </c>
      <c r="C228" s="14" t="s">
        <v>16</v>
      </c>
      <c r="D228" s="23" t="s">
        <v>180</v>
      </c>
      <c r="E228" s="23">
        <v>242</v>
      </c>
      <c r="F228" s="24">
        <f>16-13.5</f>
        <v>2.5</v>
      </c>
      <c r="G228" s="18">
        <v>0</v>
      </c>
      <c r="H228" s="16">
        <f t="shared" si="6"/>
        <v>0</v>
      </c>
    </row>
    <row r="229" spans="1:8" ht="47.25" customHeight="1">
      <c r="A229" s="19" t="s">
        <v>35</v>
      </c>
      <c r="B229" s="14" t="s">
        <v>177</v>
      </c>
      <c r="C229" s="14" t="s">
        <v>16</v>
      </c>
      <c r="D229" s="23" t="s">
        <v>180</v>
      </c>
      <c r="E229" s="23">
        <v>244</v>
      </c>
      <c r="F229" s="24">
        <v>671.3</v>
      </c>
      <c r="G229" s="18">
        <v>378.9</v>
      </c>
      <c r="H229" s="16">
        <f t="shared" si="6"/>
        <v>56.44272307463132</v>
      </c>
    </row>
    <row r="230" spans="1:8" s="36" customFormat="1" ht="15.75" customHeight="1">
      <c r="A230" s="19" t="s">
        <v>99</v>
      </c>
      <c r="B230" s="14" t="s">
        <v>177</v>
      </c>
      <c r="C230" s="14" t="s">
        <v>16</v>
      </c>
      <c r="D230" s="23" t="s">
        <v>180</v>
      </c>
      <c r="E230" s="23">
        <v>611</v>
      </c>
      <c r="F230" s="24">
        <f>6138-50</f>
        <v>6088</v>
      </c>
      <c r="G230" s="36">
        <v>1436.7</v>
      </c>
      <c r="H230" s="16">
        <f t="shared" si="6"/>
        <v>23.598883048620237</v>
      </c>
    </row>
    <row r="231" spans="1:8" ht="30.75" customHeight="1">
      <c r="A231" s="19" t="s">
        <v>37</v>
      </c>
      <c r="B231" s="14" t="s">
        <v>177</v>
      </c>
      <c r="C231" s="14" t="s">
        <v>16</v>
      </c>
      <c r="D231" s="23" t="s">
        <v>180</v>
      </c>
      <c r="E231" s="23">
        <v>852</v>
      </c>
      <c r="F231" s="24">
        <v>37.9</v>
      </c>
      <c r="G231" s="18">
        <v>7.6</v>
      </c>
      <c r="H231" s="16">
        <f t="shared" si="6"/>
        <v>20.052770448548813</v>
      </c>
    </row>
    <row r="232" spans="1:8" ht="16.5" customHeight="1">
      <c r="A232" s="19" t="s">
        <v>181</v>
      </c>
      <c r="B232" s="14" t="s">
        <v>177</v>
      </c>
      <c r="C232" s="14" t="s">
        <v>16</v>
      </c>
      <c r="D232" s="23" t="s">
        <v>182</v>
      </c>
      <c r="E232" s="23"/>
      <c r="F232" s="24">
        <f>SUM(F233:F237)</f>
        <v>6373.2</v>
      </c>
      <c r="G232" s="24">
        <f>SUM(G233:G237)</f>
        <v>984</v>
      </c>
      <c r="H232" s="16">
        <f t="shared" si="6"/>
        <v>15.43965354923743</v>
      </c>
    </row>
    <row r="233" spans="1:8" ht="15" customHeight="1">
      <c r="A233" s="13" t="s">
        <v>57</v>
      </c>
      <c r="B233" s="14" t="s">
        <v>177</v>
      </c>
      <c r="C233" s="14" t="s">
        <v>16</v>
      </c>
      <c r="D233" s="23" t="s">
        <v>182</v>
      </c>
      <c r="E233" s="23">
        <v>111</v>
      </c>
      <c r="F233" s="24">
        <v>4660</v>
      </c>
      <c r="G233" s="18">
        <v>834.5</v>
      </c>
      <c r="H233" s="16">
        <f t="shared" si="6"/>
        <v>17.907725321888414</v>
      </c>
    </row>
    <row r="234" spans="1:8" ht="46.5" customHeight="1">
      <c r="A234" s="13" t="s">
        <v>61</v>
      </c>
      <c r="B234" s="14" t="s">
        <v>177</v>
      </c>
      <c r="C234" s="14" t="s">
        <v>16</v>
      </c>
      <c r="D234" s="23" t="s">
        <v>182</v>
      </c>
      <c r="E234" s="23">
        <v>119</v>
      </c>
      <c r="F234" s="24">
        <v>1405</v>
      </c>
      <c r="G234" s="18">
        <v>96.6</v>
      </c>
      <c r="H234" s="16">
        <f t="shared" si="6"/>
        <v>6.875444839857652</v>
      </c>
    </row>
    <row r="235" spans="1:8" ht="47.25" customHeight="1">
      <c r="A235" s="19" t="s">
        <v>33</v>
      </c>
      <c r="B235" s="14" t="s">
        <v>177</v>
      </c>
      <c r="C235" s="14" t="s">
        <v>16</v>
      </c>
      <c r="D235" s="23" t="s">
        <v>182</v>
      </c>
      <c r="E235" s="23">
        <v>242</v>
      </c>
      <c r="F235" s="24">
        <f>55+15</f>
        <v>70</v>
      </c>
      <c r="G235" s="18">
        <v>1.2</v>
      </c>
      <c r="H235" s="16">
        <f t="shared" si="6"/>
        <v>1.7142857142857144</v>
      </c>
    </row>
    <row r="236" spans="1:8" ht="30.75" customHeight="1">
      <c r="A236" s="19" t="s">
        <v>35</v>
      </c>
      <c r="B236" s="14" t="s">
        <v>177</v>
      </c>
      <c r="C236" s="14" t="s">
        <v>16</v>
      </c>
      <c r="D236" s="23" t="s">
        <v>182</v>
      </c>
      <c r="E236" s="23">
        <v>244</v>
      </c>
      <c r="F236" s="24">
        <v>188.4</v>
      </c>
      <c r="G236" s="20">
        <v>38.4</v>
      </c>
      <c r="H236" s="16">
        <f t="shared" si="6"/>
        <v>20.38216560509554</v>
      </c>
    </row>
    <row r="237" spans="1:8" ht="32.25" customHeight="1">
      <c r="A237" s="19" t="s">
        <v>37</v>
      </c>
      <c r="B237" s="14" t="s">
        <v>177</v>
      </c>
      <c r="C237" s="14" t="s">
        <v>16</v>
      </c>
      <c r="D237" s="23" t="s">
        <v>182</v>
      </c>
      <c r="E237" s="23">
        <v>852</v>
      </c>
      <c r="F237" s="24">
        <f>45+4.8</f>
        <v>49.8</v>
      </c>
      <c r="G237" s="20">
        <v>13.3</v>
      </c>
      <c r="H237" s="16">
        <f t="shared" si="6"/>
        <v>26.706827309236953</v>
      </c>
    </row>
    <row r="238" spans="1:8" ht="64.5" customHeight="1">
      <c r="A238" s="19" t="s">
        <v>183</v>
      </c>
      <c r="B238" s="14" t="s">
        <v>177</v>
      </c>
      <c r="C238" s="14" t="s">
        <v>16</v>
      </c>
      <c r="D238" s="23" t="s">
        <v>184</v>
      </c>
      <c r="E238" s="23"/>
      <c r="F238" s="24">
        <f>SUM(F239)</f>
        <v>16.3</v>
      </c>
      <c r="G238" s="24">
        <f>SUM(G239)</f>
        <v>0</v>
      </c>
      <c r="H238" s="16">
        <f t="shared" si="6"/>
        <v>0</v>
      </c>
    </row>
    <row r="239" spans="1:8" ht="12.75">
      <c r="A239" s="19" t="s">
        <v>35</v>
      </c>
      <c r="B239" s="14" t="s">
        <v>177</v>
      </c>
      <c r="C239" s="14" t="s">
        <v>16</v>
      </c>
      <c r="D239" s="23" t="s">
        <v>184</v>
      </c>
      <c r="E239" s="23">
        <v>244</v>
      </c>
      <c r="F239" s="24">
        <v>16.3</v>
      </c>
      <c r="G239" s="21">
        <v>0</v>
      </c>
      <c r="H239" s="16">
        <f t="shared" si="6"/>
        <v>0</v>
      </c>
    </row>
    <row r="240" spans="1:8" ht="12.75">
      <c r="A240" s="19" t="s">
        <v>81</v>
      </c>
      <c r="B240" s="14" t="s">
        <v>177</v>
      </c>
      <c r="C240" s="14" t="s">
        <v>16</v>
      </c>
      <c r="D240" s="23" t="s">
        <v>82</v>
      </c>
      <c r="E240" s="23"/>
      <c r="F240" s="24">
        <f>SUM(F241)</f>
        <v>150</v>
      </c>
      <c r="G240" s="24">
        <f>SUM(G241)</f>
        <v>0</v>
      </c>
      <c r="H240" s="16">
        <f t="shared" si="6"/>
        <v>0</v>
      </c>
    </row>
    <row r="241" spans="1:8" ht="12.75">
      <c r="A241" s="19" t="s">
        <v>185</v>
      </c>
      <c r="B241" s="14" t="s">
        <v>177</v>
      </c>
      <c r="C241" s="14" t="s">
        <v>16</v>
      </c>
      <c r="D241" s="23" t="s">
        <v>186</v>
      </c>
      <c r="E241" s="23"/>
      <c r="F241" s="24">
        <f>SUM(F242)</f>
        <v>150</v>
      </c>
      <c r="G241" s="24">
        <f>SUM(G242)</f>
        <v>0</v>
      </c>
      <c r="H241" s="16">
        <f t="shared" si="6"/>
        <v>0</v>
      </c>
    </row>
    <row r="242" spans="1:8" ht="33.75" customHeight="1">
      <c r="A242" s="19" t="s">
        <v>187</v>
      </c>
      <c r="B242" s="14" t="s">
        <v>177</v>
      </c>
      <c r="C242" s="14" t="s">
        <v>16</v>
      </c>
      <c r="D242" s="23" t="s">
        <v>188</v>
      </c>
      <c r="E242" s="23"/>
      <c r="F242" s="24">
        <f>SUM(F243:F244)</f>
        <v>150</v>
      </c>
      <c r="G242" s="24">
        <f>SUM(G243:G244)</f>
        <v>0</v>
      </c>
      <c r="H242" s="16">
        <f t="shared" si="6"/>
        <v>0</v>
      </c>
    </row>
    <row r="243" spans="1:8" ht="12.75">
      <c r="A243" s="19" t="s">
        <v>167</v>
      </c>
      <c r="B243" s="14" t="s">
        <v>177</v>
      </c>
      <c r="C243" s="14" t="s">
        <v>16</v>
      </c>
      <c r="D243" s="23" t="s">
        <v>188</v>
      </c>
      <c r="E243" s="23">
        <v>321</v>
      </c>
      <c r="F243" s="24">
        <v>100</v>
      </c>
      <c r="G243" s="21">
        <v>0</v>
      </c>
      <c r="H243" s="16">
        <f t="shared" si="6"/>
        <v>0</v>
      </c>
    </row>
    <row r="244" spans="1:8" ht="12.75">
      <c r="A244" s="19" t="s">
        <v>99</v>
      </c>
      <c r="B244" s="14" t="s">
        <v>177</v>
      </c>
      <c r="C244" s="14" t="s">
        <v>16</v>
      </c>
      <c r="D244" s="23" t="s">
        <v>188</v>
      </c>
      <c r="E244" s="23">
        <v>611</v>
      </c>
      <c r="F244" s="24">
        <v>50</v>
      </c>
      <c r="G244" s="25">
        <v>0</v>
      </c>
      <c r="H244" s="16">
        <f t="shared" si="6"/>
        <v>0</v>
      </c>
    </row>
    <row r="245" spans="1:8" ht="31.5" customHeight="1">
      <c r="A245" s="19" t="s">
        <v>189</v>
      </c>
      <c r="B245" s="14" t="s">
        <v>177</v>
      </c>
      <c r="C245" s="14" t="s">
        <v>28</v>
      </c>
      <c r="D245" s="23"/>
      <c r="E245" s="23"/>
      <c r="F245" s="24">
        <f>SUM(F246)</f>
        <v>2202.4</v>
      </c>
      <c r="G245" s="24">
        <f>SUM(G246)</f>
        <v>336.9</v>
      </c>
      <c r="H245" s="16">
        <f t="shared" si="6"/>
        <v>15.296948783145659</v>
      </c>
    </row>
    <row r="246" spans="1:8" ht="12.75">
      <c r="A246" s="13" t="s">
        <v>19</v>
      </c>
      <c r="B246" s="14" t="s">
        <v>177</v>
      </c>
      <c r="C246" s="14" t="s">
        <v>28</v>
      </c>
      <c r="D246" s="23" t="s">
        <v>20</v>
      </c>
      <c r="E246" s="23"/>
      <c r="F246" s="24">
        <f>SUM(F247,F250)</f>
        <v>2202.4</v>
      </c>
      <c r="G246" s="24">
        <f>SUM(G247,G250)</f>
        <v>336.9</v>
      </c>
      <c r="H246" s="16">
        <f t="shared" si="6"/>
        <v>15.296948783145659</v>
      </c>
    </row>
    <row r="247" spans="1:8" ht="30" customHeight="1">
      <c r="A247" s="19" t="s">
        <v>21</v>
      </c>
      <c r="B247" s="14" t="s">
        <v>177</v>
      </c>
      <c r="C247" s="14" t="s">
        <v>28</v>
      </c>
      <c r="D247" s="23" t="s">
        <v>22</v>
      </c>
      <c r="E247" s="23"/>
      <c r="F247" s="24">
        <f>SUM(F248:F249)</f>
        <v>815</v>
      </c>
      <c r="G247" s="24">
        <f>SUM(G248:G249)</f>
        <v>156.5</v>
      </c>
      <c r="H247" s="16">
        <f t="shared" si="6"/>
        <v>19.20245398773006</v>
      </c>
    </row>
    <row r="248" spans="1:8" ht="12.75">
      <c r="A248" s="13" t="s">
        <v>23</v>
      </c>
      <c r="B248" s="14" t="s">
        <v>177</v>
      </c>
      <c r="C248" s="14" t="s">
        <v>28</v>
      </c>
      <c r="D248" s="23" t="s">
        <v>22</v>
      </c>
      <c r="E248" s="23">
        <v>121</v>
      </c>
      <c r="F248" s="24">
        <v>625</v>
      </c>
      <c r="G248" s="18">
        <v>156.5</v>
      </c>
      <c r="H248" s="16">
        <f t="shared" si="6"/>
        <v>25.040000000000003</v>
      </c>
    </row>
    <row r="249" spans="1:8" ht="12.75">
      <c r="A249" s="13" t="s">
        <v>25</v>
      </c>
      <c r="B249" s="14" t="s">
        <v>177</v>
      </c>
      <c r="C249" s="14" t="s">
        <v>28</v>
      </c>
      <c r="D249" s="23" t="s">
        <v>22</v>
      </c>
      <c r="E249" s="23">
        <v>129</v>
      </c>
      <c r="F249" s="24">
        <v>190</v>
      </c>
      <c r="G249" s="18">
        <v>0</v>
      </c>
      <c r="H249" s="16">
        <f t="shared" si="6"/>
        <v>0</v>
      </c>
    </row>
    <row r="250" spans="1:8" ht="48.75" customHeight="1">
      <c r="A250" s="19" t="s">
        <v>174</v>
      </c>
      <c r="B250" s="14" t="s">
        <v>177</v>
      </c>
      <c r="C250" s="14" t="s">
        <v>28</v>
      </c>
      <c r="D250" s="23" t="s">
        <v>175</v>
      </c>
      <c r="E250" s="23"/>
      <c r="F250" s="24">
        <f>SUM(F251:F255)</f>
        <v>1387.4</v>
      </c>
      <c r="G250" s="24">
        <f>SUM(G251:G255)</f>
        <v>180.4</v>
      </c>
      <c r="H250" s="16">
        <f t="shared" si="6"/>
        <v>13.00273893613954</v>
      </c>
    </row>
    <row r="251" spans="1:8" ht="18" customHeight="1">
      <c r="A251" s="13" t="s">
        <v>57</v>
      </c>
      <c r="B251" s="14" t="s">
        <v>177</v>
      </c>
      <c r="C251" s="14" t="s">
        <v>28</v>
      </c>
      <c r="D251" s="23" t="s">
        <v>175</v>
      </c>
      <c r="E251" s="23">
        <v>111</v>
      </c>
      <c r="F251" s="24">
        <v>1000</v>
      </c>
      <c r="G251" s="21">
        <v>172.5</v>
      </c>
      <c r="H251" s="16">
        <f t="shared" si="6"/>
        <v>17.25</v>
      </c>
    </row>
    <row r="252" spans="1:8" ht="12.75">
      <c r="A252" s="13" t="s">
        <v>61</v>
      </c>
      <c r="B252" s="14" t="s">
        <v>177</v>
      </c>
      <c r="C252" s="14" t="s">
        <v>28</v>
      </c>
      <c r="D252" s="23" t="s">
        <v>175</v>
      </c>
      <c r="E252" s="23">
        <v>119</v>
      </c>
      <c r="F252" s="24">
        <v>300</v>
      </c>
      <c r="G252" s="21">
        <v>0</v>
      </c>
      <c r="H252" s="16">
        <f t="shared" si="6"/>
        <v>0</v>
      </c>
    </row>
    <row r="253" spans="1:8" ht="12.75">
      <c r="A253" s="19" t="s">
        <v>33</v>
      </c>
      <c r="B253" s="14" t="s">
        <v>177</v>
      </c>
      <c r="C253" s="14" t="s">
        <v>28</v>
      </c>
      <c r="D253" s="23" t="s">
        <v>175</v>
      </c>
      <c r="E253" s="23">
        <v>242</v>
      </c>
      <c r="F253" s="24">
        <f>4+12.8+6</f>
        <v>22.8</v>
      </c>
      <c r="G253" s="21">
        <v>1.7</v>
      </c>
      <c r="H253" s="16">
        <f t="shared" si="6"/>
        <v>7.456140350877193</v>
      </c>
    </row>
    <row r="254" spans="1:8" ht="12.75">
      <c r="A254" s="19" t="s">
        <v>35</v>
      </c>
      <c r="B254" s="14" t="s">
        <v>177</v>
      </c>
      <c r="C254" s="14" t="s">
        <v>28</v>
      </c>
      <c r="D254" s="23" t="s">
        <v>175</v>
      </c>
      <c r="E254" s="23">
        <v>244</v>
      </c>
      <c r="F254" s="24">
        <f>50.4-12.8-6</f>
        <v>31.599999999999994</v>
      </c>
      <c r="G254" s="21">
        <v>5.2</v>
      </c>
      <c r="H254" s="16">
        <f t="shared" si="6"/>
        <v>16.45569620253165</v>
      </c>
    </row>
    <row r="255" spans="1:8" ht="32.25" customHeight="1">
      <c r="A255" s="19" t="s">
        <v>37</v>
      </c>
      <c r="B255" s="14" t="s">
        <v>177</v>
      </c>
      <c r="C255" s="14" t="s">
        <v>28</v>
      </c>
      <c r="D255" s="23" t="s">
        <v>175</v>
      </c>
      <c r="E255" s="23">
        <v>852</v>
      </c>
      <c r="F255" s="24">
        <v>33</v>
      </c>
      <c r="G255" s="21">
        <v>1</v>
      </c>
      <c r="H255" s="16">
        <f t="shared" si="6"/>
        <v>3.0303030303030303</v>
      </c>
    </row>
    <row r="256" spans="1:8" ht="15.75" customHeight="1">
      <c r="A256" s="19" t="s">
        <v>190</v>
      </c>
      <c r="B256" s="14" t="s">
        <v>191</v>
      </c>
      <c r="C256" s="14"/>
      <c r="D256" s="23"/>
      <c r="E256" s="23"/>
      <c r="F256" s="24">
        <f>SUM(F257,F262,F296)</f>
        <v>19209</v>
      </c>
      <c r="G256" s="24">
        <f>SUM(G257,G262,G296)</f>
        <v>4049.1</v>
      </c>
      <c r="H256" s="16">
        <f t="shared" si="6"/>
        <v>21.079181633609245</v>
      </c>
    </row>
    <row r="257" spans="1:8" ht="15.75" customHeight="1">
      <c r="A257" s="19" t="s">
        <v>192</v>
      </c>
      <c r="B257" s="14" t="s">
        <v>191</v>
      </c>
      <c r="C257" s="14" t="s">
        <v>16</v>
      </c>
      <c r="D257" s="23"/>
      <c r="E257" s="23"/>
      <c r="F257" s="24">
        <f aca="true" t="shared" si="7" ref="F257:G260">SUM(F258)</f>
        <v>1332</v>
      </c>
      <c r="G257" s="24">
        <f t="shared" si="7"/>
        <v>337.4</v>
      </c>
      <c r="H257" s="16">
        <f t="shared" si="6"/>
        <v>25.33033033033033</v>
      </c>
    </row>
    <row r="258" spans="1:9" ht="47.25" customHeight="1">
      <c r="A258" s="19" t="s">
        <v>81</v>
      </c>
      <c r="B258" s="14" t="s">
        <v>191</v>
      </c>
      <c r="C258" s="14" t="s">
        <v>16</v>
      </c>
      <c r="D258" s="23" t="s">
        <v>82</v>
      </c>
      <c r="E258" s="23"/>
      <c r="F258" s="24">
        <f t="shared" si="7"/>
        <v>1332</v>
      </c>
      <c r="G258" s="24">
        <f t="shared" si="7"/>
        <v>337.4</v>
      </c>
      <c r="H258" s="16">
        <f t="shared" si="6"/>
        <v>25.33033033033033</v>
      </c>
      <c r="I258" s="37"/>
    </row>
    <row r="259" spans="1:8" s="38" customFormat="1" ht="12.75">
      <c r="A259" s="19" t="s">
        <v>83</v>
      </c>
      <c r="B259" s="14" t="s">
        <v>191</v>
      </c>
      <c r="C259" s="14" t="s">
        <v>16</v>
      </c>
      <c r="D259" s="23" t="s">
        <v>84</v>
      </c>
      <c r="E259" s="23"/>
      <c r="F259" s="24">
        <f t="shared" si="7"/>
        <v>1332</v>
      </c>
      <c r="G259" s="24">
        <f t="shared" si="7"/>
        <v>337.4</v>
      </c>
      <c r="H259" s="16">
        <f t="shared" si="6"/>
        <v>25.33033033033033</v>
      </c>
    </row>
    <row r="260" spans="1:8" s="38" customFormat="1" ht="15.75" customHeight="1">
      <c r="A260" s="19" t="s">
        <v>193</v>
      </c>
      <c r="B260" s="14" t="s">
        <v>191</v>
      </c>
      <c r="C260" s="14" t="s">
        <v>16</v>
      </c>
      <c r="D260" s="23" t="s">
        <v>194</v>
      </c>
      <c r="E260" s="23"/>
      <c r="F260" s="24">
        <f t="shared" si="7"/>
        <v>1332</v>
      </c>
      <c r="G260" s="24">
        <f t="shared" si="7"/>
        <v>337.4</v>
      </c>
      <c r="H260" s="16">
        <f t="shared" si="6"/>
        <v>25.33033033033033</v>
      </c>
    </row>
    <row r="261" spans="1:8" s="38" customFormat="1" ht="29.25" customHeight="1">
      <c r="A261" s="19" t="s">
        <v>195</v>
      </c>
      <c r="B261" s="14" t="s">
        <v>191</v>
      </c>
      <c r="C261" s="14" t="s">
        <v>16</v>
      </c>
      <c r="D261" s="23" t="s">
        <v>194</v>
      </c>
      <c r="E261" s="23">
        <v>312</v>
      </c>
      <c r="F261" s="24">
        <f>100+1400-168</f>
        <v>1332</v>
      </c>
      <c r="G261" s="18">
        <v>337.4</v>
      </c>
      <c r="H261" s="16">
        <f t="shared" si="6"/>
        <v>25.33033033033033</v>
      </c>
    </row>
    <row r="262" spans="1:8" s="38" customFormat="1" ht="12.75">
      <c r="A262" s="19" t="s">
        <v>196</v>
      </c>
      <c r="B262" s="14" t="s">
        <v>191</v>
      </c>
      <c r="C262" s="14" t="s">
        <v>18</v>
      </c>
      <c r="D262" s="23"/>
      <c r="E262" s="23"/>
      <c r="F262" s="24">
        <f>SUM(F263,F274,F294)</f>
        <v>3764.4</v>
      </c>
      <c r="G262" s="24">
        <f>SUM(G263,G274,G294)</f>
        <v>241.5</v>
      </c>
      <c r="H262" s="16">
        <f t="shared" si="6"/>
        <v>6.41536499840612</v>
      </c>
    </row>
    <row r="263" spans="1:8" s="38" customFormat="1" ht="29.25" customHeight="1">
      <c r="A263" s="19" t="s">
        <v>75</v>
      </c>
      <c r="B263" s="14" t="s">
        <v>191</v>
      </c>
      <c r="C263" s="14" t="s">
        <v>18</v>
      </c>
      <c r="D263" s="23" t="s">
        <v>76</v>
      </c>
      <c r="E263" s="23"/>
      <c r="F263" s="24">
        <f>SUM(F264,F268,F270,F272)</f>
        <v>3100</v>
      </c>
      <c r="G263" s="24">
        <f>SUM(G264,G268,G270,G272)</f>
        <v>0</v>
      </c>
      <c r="H263" s="16">
        <f t="shared" si="6"/>
        <v>0</v>
      </c>
    </row>
    <row r="264" spans="1:8" s="38" customFormat="1" ht="111.75" customHeight="1">
      <c r="A264" s="19" t="s">
        <v>197</v>
      </c>
      <c r="B264" s="14" t="s">
        <v>191</v>
      </c>
      <c r="C264" s="14" t="s">
        <v>18</v>
      </c>
      <c r="D264" s="23" t="s">
        <v>198</v>
      </c>
      <c r="E264" s="23"/>
      <c r="F264" s="24">
        <f>SUM(F265:F267)</f>
        <v>574.8000000000001</v>
      </c>
      <c r="G264" s="24">
        <f>SUM(G265:G267)</f>
        <v>0</v>
      </c>
      <c r="H264" s="16">
        <f t="shared" si="6"/>
        <v>0</v>
      </c>
    </row>
    <row r="265" spans="1:8" s="38" customFormat="1" ht="48" customHeight="1">
      <c r="A265" s="19" t="s">
        <v>35</v>
      </c>
      <c r="B265" s="14" t="s">
        <v>191</v>
      </c>
      <c r="C265" s="14" t="s">
        <v>18</v>
      </c>
      <c r="D265" s="23" t="s">
        <v>198</v>
      </c>
      <c r="E265" s="23">
        <v>244</v>
      </c>
      <c r="F265" s="24">
        <v>2.7</v>
      </c>
      <c r="G265" s="24">
        <v>0</v>
      </c>
      <c r="H265" s="16">
        <f t="shared" si="6"/>
        <v>0</v>
      </c>
    </row>
    <row r="266" spans="1:8" s="38" customFormat="1" ht="48" customHeight="1">
      <c r="A266" s="19" t="s">
        <v>167</v>
      </c>
      <c r="B266" s="14" t="s">
        <v>191</v>
      </c>
      <c r="C266" s="14" t="s">
        <v>18</v>
      </c>
      <c r="D266" s="23" t="s">
        <v>198</v>
      </c>
      <c r="E266" s="23">
        <v>321</v>
      </c>
      <c r="F266" s="24">
        <v>546</v>
      </c>
      <c r="G266" s="24">
        <v>0</v>
      </c>
      <c r="H266" s="16">
        <f t="shared" si="6"/>
        <v>0</v>
      </c>
    </row>
    <row r="267" spans="1:8" s="38" customFormat="1" ht="12.75">
      <c r="A267" s="19" t="s">
        <v>199</v>
      </c>
      <c r="B267" s="14" t="s">
        <v>191</v>
      </c>
      <c r="C267" s="14" t="s">
        <v>18</v>
      </c>
      <c r="D267" s="23" t="s">
        <v>198</v>
      </c>
      <c r="E267" s="23">
        <v>612</v>
      </c>
      <c r="F267" s="24">
        <v>26.1</v>
      </c>
      <c r="G267" s="21">
        <v>0</v>
      </c>
      <c r="H267" s="16">
        <f t="shared" si="6"/>
        <v>0</v>
      </c>
    </row>
    <row r="268" spans="1:8" s="38" customFormat="1" ht="51.75" customHeight="1">
      <c r="A268" s="19" t="s">
        <v>200</v>
      </c>
      <c r="B268" s="31" t="s">
        <v>191</v>
      </c>
      <c r="C268" s="31" t="s">
        <v>18</v>
      </c>
      <c r="D268" s="23" t="s">
        <v>201</v>
      </c>
      <c r="E268" s="23"/>
      <c r="F268" s="24">
        <f>SUM(F269)</f>
        <v>42.9</v>
      </c>
      <c r="G268" s="24">
        <f>SUM(G269)</f>
        <v>0</v>
      </c>
      <c r="H268" s="16">
        <f t="shared" si="6"/>
        <v>0</v>
      </c>
    </row>
    <row r="269" spans="1:8" s="38" customFormat="1" ht="49.5" customHeight="1">
      <c r="A269" s="19" t="s">
        <v>167</v>
      </c>
      <c r="B269" s="31" t="s">
        <v>191</v>
      </c>
      <c r="C269" s="31" t="s">
        <v>18</v>
      </c>
      <c r="D269" s="23" t="s">
        <v>201</v>
      </c>
      <c r="E269" s="23">
        <v>321</v>
      </c>
      <c r="F269" s="24">
        <v>42.9</v>
      </c>
      <c r="G269" s="21">
        <v>0</v>
      </c>
      <c r="H269" s="16">
        <f t="shared" si="6"/>
        <v>0</v>
      </c>
    </row>
    <row r="270" spans="1:8" ht="12.75">
      <c r="A270" s="19" t="s">
        <v>202</v>
      </c>
      <c r="B270" s="14" t="s">
        <v>191</v>
      </c>
      <c r="C270" s="14" t="s">
        <v>18</v>
      </c>
      <c r="D270" s="23" t="s">
        <v>203</v>
      </c>
      <c r="E270" s="23"/>
      <c r="F270" s="24">
        <f>SUM(F271)</f>
        <v>1557</v>
      </c>
      <c r="G270" s="24">
        <f>SUM(G271)</f>
        <v>0</v>
      </c>
      <c r="H270" s="16">
        <f t="shared" si="6"/>
        <v>0</v>
      </c>
    </row>
    <row r="271" spans="1:8" ht="12.75">
      <c r="A271" s="19" t="s">
        <v>204</v>
      </c>
      <c r="B271" s="14" t="s">
        <v>191</v>
      </c>
      <c r="C271" s="14" t="s">
        <v>18</v>
      </c>
      <c r="D271" s="23" t="s">
        <v>203</v>
      </c>
      <c r="E271" s="23">
        <v>322</v>
      </c>
      <c r="F271" s="24">
        <v>1557</v>
      </c>
      <c r="G271" s="18">
        <v>0</v>
      </c>
      <c r="H271" s="16">
        <f t="shared" si="6"/>
        <v>0</v>
      </c>
    </row>
    <row r="272" spans="1:8" ht="12.75">
      <c r="A272" s="19" t="s">
        <v>205</v>
      </c>
      <c r="B272" s="14" t="s">
        <v>191</v>
      </c>
      <c r="C272" s="14" t="s">
        <v>18</v>
      </c>
      <c r="D272" s="23" t="s">
        <v>206</v>
      </c>
      <c r="E272" s="23"/>
      <c r="F272" s="24">
        <f>SUM(F273)</f>
        <v>925.3</v>
      </c>
      <c r="G272" s="24">
        <f>SUM(G273)</f>
        <v>0</v>
      </c>
      <c r="H272" s="16">
        <f t="shared" si="6"/>
        <v>0</v>
      </c>
    </row>
    <row r="273" spans="1:8" ht="12.75">
      <c r="A273" s="19" t="s">
        <v>204</v>
      </c>
      <c r="B273" s="14" t="s">
        <v>191</v>
      </c>
      <c r="C273" s="14" t="s">
        <v>18</v>
      </c>
      <c r="D273" s="23" t="s">
        <v>206</v>
      </c>
      <c r="E273" s="23">
        <v>322</v>
      </c>
      <c r="F273" s="24">
        <v>925.3</v>
      </c>
      <c r="G273" s="21">
        <v>0</v>
      </c>
      <c r="H273" s="16">
        <f t="shared" si="6"/>
        <v>0</v>
      </c>
    </row>
    <row r="274" spans="1:8" ht="12.75">
      <c r="A274" s="19" t="s">
        <v>81</v>
      </c>
      <c r="B274" s="14" t="s">
        <v>191</v>
      </c>
      <c r="C274" s="14" t="s">
        <v>18</v>
      </c>
      <c r="D274" s="23" t="s">
        <v>82</v>
      </c>
      <c r="E274" s="23"/>
      <c r="F274" s="24">
        <f>SUM(F275,F284,F289)</f>
        <v>564.4</v>
      </c>
      <c r="G274" s="24">
        <f>SUM(G275,G284,G289)</f>
        <v>168.5</v>
      </c>
      <c r="H274" s="16">
        <f t="shared" si="6"/>
        <v>29.85471296952516</v>
      </c>
    </row>
    <row r="275" spans="1:8" ht="12.75">
      <c r="A275" s="19" t="s">
        <v>151</v>
      </c>
      <c r="B275" s="14" t="s">
        <v>191</v>
      </c>
      <c r="C275" s="14" t="s">
        <v>18</v>
      </c>
      <c r="D275" s="23" t="s">
        <v>152</v>
      </c>
      <c r="E275" s="23"/>
      <c r="F275" s="24">
        <f>SUM(F276,F278,F280,F282)</f>
        <v>153</v>
      </c>
      <c r="G275" s="24">
        <f>SUM(G276,G278,G280,G282)</f>
        <v>45.8</v>
      </c>
      <c r="H275" s="16">
        <f t="shared" si="6"/>
        <v>29.934640522875817</v>
      </c>
    </row>
    <row r="276" spans="1:8" ht="21" customHeight="1">
      <c r="A276" s="19" t="s">
        <v>207</v>
      </c>
      <c r="B276" s="14" t="s">
        <v>191</v>
      </c>
      <c r="C276" s="14" t="s">
        <v>18</v>
      </c>
      <c r="D276" s="23" t="s">
        <v>208</v>
      </c>
      <c r="E276" s="23"/>
      <c r="F276" s="24">
        <f>SUM(F277)</f>
        <v>23</v>
      </c>
      <c r="G276" s="24">
        <f>SUM(G277)</f>
        <v>23</v>
      </c>
      <c r="H276" s="16">
        <f t="shared" si="6"/>
        <v>100</v>
      </c>
    </row>
    <row r="277" spans="1:8" s="36" customFormat="1" ht="12.75">
      <c r="A277" s="19" t="s">
        <v>167</v>
      </c>
      <c r="B277" s="14" t="s">
        <v>191</v>
      </c>
      <c r="C277" s="14" t="s">
        <v>18</v>
      </c>
      <c r="D277" s="23" t="s">
        <v>208</v>
      </c>
      <c r="E277" s="23">
        <v>321</v>
      </c>
      <c r="F277" s="24">
        <v>23</v>
      </c>
      <c r="G277" s="39">
        <v>23</v>
      </c>
      <c r="H277" s="16">
        <f t="shared" si="6"/>
        <v>100</v>
      </c>
    </row>
    <row r="278" spans="1:8" s="36" customFormat="1" ht="31.5" customHeight="1">
      <c r="A278" s="19" t="s">
        <v>209</v>
      </c>
      <c r="B278" s="14" t="s">
        <v>191</v>
      </c>
      <c r="C278" s="14" t="s">
        <v>18</v>
      </c>
      <c r="D278" s="23" t="s">
        <v>210</v>
      </c>
      <c r="E278" s="23"/>
      <c r="F278" s="24">
        <f>SUM(F279)</f>
        <v>35</v>
      </c>
      <c r="G278" s="24">
        <f>SUM(G279)</f>
        <v>0</v>
      </c>
      <c r="H278" s="16">
        <f t="shared" si="6"/>
        <v>0</v>
      </c>
    </row>
    <row r="279" spans="1:8" s="36" customFormat="1" ht="12.75">
      <c r="A279" s="19" t="s">
        <v>167</v>
      </c>
      <c r="B279" s="14" t="s">
        <v>191</v>
      </c>
      <c r="C279" s="14" t="s">
        <v>18</v>
      </c>
      <c r="D279" s="23" t="s">
        <v>210</v>
      </c>
      <c r="E279" s="23">
        <v>321</v>
      </c>
      <c r="F279" s="24">
        <v>35</v>
      </c>
      <c r="G279" s="18">
        <v>0</v>
      </c>
      <c r="H279" s="16">
        <f t="shared" si="6"/>
        <v>0</v>
      </c>
    </row>
    <row r="280" spans="1:8" s="36" customFormat="1" ht="19.5" customHeight="1">
      <c r="A280" s="19" t="s">
        <v>211</v>
      </c>
      <c r="B280" s="14" t="s">
        <v>191</v>
      </c>
      <c r="C280" s="14" t="s">
        <v>18</v>
      </c>
      <c r="D280" s="23" t="s">
        <v>212</v>
      </c>
      <c r="E280" s="23"/>
      <c r="F280" s="24">
        <f>SUM(F281)</f>
        <v>35</v>
      </c>
      <c r="G280" s="24">
        <f>SUM(G281)</f>
        <v>0</v>
      </c>
      <c r="H280" s="16">
        <f aca="true" t="shared" si="8" ref="H280:H316">G280/F280*100</f>
        <v>0</v>
      </c>
    </row>
    <row r="281" spans="1:8" s="36" customFormat="1" ht="12.75">
      <c r="A281" s="19" t="s">
        <v>35</v>
      </c>
      <c r="B281" s="14" t="s">
        <v>191</v>
      </c>
      <c r="C281" s="14" t="s">
        <v>18</v>
      </c>
      <c r="D281" s="23" t="s">
        <v>212</v>
      </c>
      <c r="E281" s="23">
        <v>244</v>
      </c>
      <c r="F281" s="24">
        <v>35</v>
      </c>
      <c r="G281" s="18">
        <v>0</v>
      </c>
      <c r="H281" s="16">
        <f t="shared" si="8"/>
        <v>0</v>
      </c>
    </row>
    <row r="282" spans="1:8" s="36" customFormat="1" ht="12.75">
      <c r="A282" s="19" t="s">
        <v>213</v>
      </c>
      <c r="B282" s="14" t="s">
        <v>191</v>
      </c>
      <c r="C282" s="14" t="s">
        <v>18</v>
      </c>
      <c r="D282" s="23" t="s">
        <v>214</v>
      </c>
      <c r="E282" s="23"/>
      <c r="F282" s="24">
        <f>SUM(F283)</f>
        <v>60</v>
      </c>
      <c r="G282" s="24">
        <f>SUM(G283)</f>
        <v>22.8</v>
      </c>
      <c r="H282" s="16">
        <f t="shared" si="8"/>
        <v>38</v>
      </c>
    </row>
    <row r="283" spans="1:8" s="36" customFormat="1" ht="12.75">
      <c r="A283" s="19" t="s">
        <v>35</v>
      </c>
      <c r="B283" s="14" t="s">
        <v>191</v>
      </c>
      <c r="C283" s="14" t="s">
        <v>18</v>
      </c>
      <c r="D283" s="23" t="s">
        <v>214</v>
      </c>
      <c r="E283" s="23">
        <v>244</v>
      </c>
      <c r="F283" s="24">
        <f>20+40</f>
        <v>60</v>
      </c>
      <c r="G283" s="21">
        <v>22.8</v>
      </c>
      <c r="H283" s="16">
        <f t="shared" si="8"/>
        <v>38</v>
      </c>
    </row>
    <row r="284" spans="1:8" s="36" customFormat="1" ht="30.75" customHeight="1">
      <c r="A284" s="19" t="s">
        <v>185</v>
      </c>
      <c r="B284" s="14" t="s">
        <v>191</v>
      </c>
      <c r="C284" s="14" t="s">
        <v>18</v>
      </c>
      <c r="D284" s="23" t="s">
        <v>186</v>
      </c>
      <c r="E284" s="23"/>
      <c r="F284" s="24">
        <f>SUM(F285,F287)</f>
        <v>193.4</v>
      </c>
      <c r="G284" s="24">
        <f>SUM(G285,G287)</f>
        <v>108.7</v>
      </c>
      <c r="H284" s="16">
        <f t="shared" si="8"/>
        <v>56.2047569803516</v>
      </c>
    </row>
    <row r="285" spans="1:8" s="36" customFormat="1" ht="45.75" customHeight="1">
      <c r="A285" s="19" t="s">
        <v>215</v>
      </c>
      <c r="B285" s="14" t="s">
        <v>191</v>
      </c>
      <c r="C285" s="14" t="s">
        <v>18</v>
      </c>
      <c r="D285" s="23" t="s">
        <v>216</v>
      </c>
      <c r="E285" s="23"/>
      <c r="F285" s="24">
        <f>SUM(F286)</f>
        <v>47</v>
      </c>
      <c r="G285" s="24">
        <f>SUM(G286)</f>
        <v>43</v>
      </c>
      <c r="H285" s="16">
        <f t="shared" si="8"/>
        <v>91.48936170212765</v>
      </c>
    </row>
    <row r="286" spans="1:8" s="36" customFormat="1" ht="12.75">
      <c r="A286" s="19" t="s">
        <v>217</v>
      </c>
      <c r="B286" s="14" t="s">
        <v>191</v>
      </c>
      <c r="C286" s="14" t="s">
        <v>18</v>
      </c>
      <c r="D286" s="23" t="s">
        <v>216</v>
      </c>
      <c r="E286" s="23">
        <v>313</v>
      </c>
      <c r="F286" s="24">
        <v>47</v>
      </c>
      <c r="G286" s="18">
        <v>43</v>
      </c>
      <c r="H286" s="16">
        <f t="shared" si="8"/>
        <v>91.48936170212765</v>
      </c>
    </row>
    <row r="287" spans="1:8" s="36" customFormat="1" ht="47.25" customHeight="1">
      <c r="A287" s="19" t="s">
        <v>218</v>
      </c>
      <c r="B287" s="14" t="s">
        <v>191</v>
      </c>
      <c r="C287" s="14" t="s">
        <v>18</v>
      </c>
      <c r="D287" s="23" t="s">
        <v>219</v>
      </c>
      <c r="E287" s="23"/>
      <c r="F287" s="24">
        <f>SUM(F288)</f>
        <v>146.4</v>
      </c>
      <c r="G287" s="24">
        <f>SUM(G288)</f>
        <v>65.7</v>
      </c>
      <c r="H287" s="16">
        <f t="shared" si="8"/>
        <v>44.87704918032787</v>
      </c>
    </row>
    <row r="288" spans="1:8" s="36" customFormat="1" ht="33" customHeight="1">
      <c r="A288" s="19" t="s">
        <v>217</v>
      </c>
      <c r="B288" s="14" t="s">
        <v>191</v>
      </c>
      <c r="C288" s="14" t="s">
        <v>18</v>
      </c>
      <c r="D288" s="23" t="s">
        <v>219</v>
      </c>
      <c r="E288" s="23">
        <v>313</v>
      </c>
      <c r="F288" s="24">
        <v>146.4</v>
      </c>
      <c r="G288" s="18">
        <v>65.7</v>
      </c>
      <c r="H288" s="16">
        <f t="shared" si="8"/>
        <v>44.87704918032787</v>
      </c>
    </row>
    <row r="289" spans="1:8" s="36" customFormat="1" ht="30.75" customHeight="1">
      <c r="A289" s="19" t="s">
        <v>83</v>
      </c>
      <c r="B289" s="14" t="s">
        <v>191</v>
      </c>
      <c r="C289" s="14" t="s">
        <v>18</v>
      </c>
      <c r="D289" s="23" t="s">
        <v>84</v>
      </c>
      <c r="E289" s="23"/>
      <c r="F289" s="24">
        <f>SUM(F290,F292)</f>
        <v>218</v>
      </c>
      <c r="G289" s="24">
        <f>SUM(G290,G292)</f>
        <v>14</v>
      </c>
      <c r="H289" s="16">
        <f t="shared" si="8"/>
        <v>6.422018348623854</v>
      </c>
    </row>
    <row r="290" spans="1:8" s="36" customFormat="1" ht="12.75">
      <c r="A290" s="19" t="s">
        <v>220</v>
      </c>
      <c r="B290" s="14" t="s">
        <v>191</v>
      </c>
      <c r="C290" s="14" t="s">
        <v>18</v>
      </c>
      <c r="D290" s="23" t="s">
        <v>221</v>
      </c>
      <c r="E290" s="23"/>
      <c r="F290" s="24">
        <f>SUM(F291)</f>
        <v>168</v>
      </c>
      <c r="G290" s="24">
        <f>SUM(G291)</f>
        <v>14</v>
      </c>
      <c r="H290" s="16">
        <f t="shared" si="8"/>
        <v>8.333333333333332</v>
      </c>
    </row>
    <row r="291" spans="1:8" s="36" customFormat="1" ht="12.75">
      <c r="A291" s="19" t="s">
        <v>217</v>
      </c>
      <c r="B291" s="14" t="s">
        <v>191</v>
      </c>
      <c r="C291" s="14" t="s">
        <v>18</v>
      </c>
      <c r="D291" s="23" t="s">
        <v>221</v>
      </c>
      <c r="E291" s="23">
        <v>313</v>
      </c>
      <c r="F291" s="24">
        <v>168</v>
      </c>
      <c r="G291" s="21">
        <v>14</v>
      </c>
      <c r="H291" s="16">
        <f t="shared" si="8"/>
        <v>8.333333333333332</v>
      </c>
    </row>
    <row r="292" spans="1:8" s="36" customFormat="1" ht="30.75" customHeight="1">
      <c r="A292" s="19" t="s">
        <v>222</v>
      </c>
      <c r="B292" s="14" t="s">
        <v>191</v>
      </c>
      <c r="C292" s="14" t="s">
        <v>18</v>
      </c>
      <c r="D292" s="23" t="s">
        <v>223</v>
      </c>
      <c r="E292" s="23"/>
      <c r="F292" s="24">
        <f>SUM(F293)</f>
        <v>50</v>
      </c>
      <c r="G292" s="24">
        <f>SUM(G293)</f>
        <v>0</v>
      </c>
      <c r="H292" s="16">
        <f t="shared" si="8"/>
        <v>0</v>
      </c>
    </row>
    <row r="293" spans="1:8" s="36" customFormat="1" ht="50.25" customHeight="1">
      <c r="A293" s="19" t="s">
        <v>35</v>
      </c>
      <c r="B293" s="14" t="s">
        <v>191</v>
      </c>
      <c r="C293" s="14" t="s">
        <v>18</v>
      </c>
      <c r="D293" s="23" t="s">
        <v>223</v>
      </c>
      <c r="E293" s="23">
        <v>244</v>
      </c>
      <c r="F293" s="24">
        <v>50</v>
      </c>
      <c r="G293" s="39">
        <v>0</v>
      </c>
      <c r="H293" s="16">
        <f t="shared" si="8"/>
        <v>0</v>
      </c>
    </row>
    <row r="294" spans="1:8" s="36" customFormat="1" ht="95.25" customHeight="1">
      <c r="A294" s="19" t="s">
        <v>224</v>
      </c>
      <c r="B294" s="14" t="s">
        <v>191</v>
      </c>
      <c r="C294" s="14" t="s">
        <v>18</v>
      </c>
      <c r="D294" s="23" t="s">
        <v>225</v>
      </c>
      <c r="E294" s="23"/>
      <c r="F294" s="24">
        <f>SUM(F295)</f>
        <v>100</v>
      </c>
      <c r="G294" s="24">
        <f>SUM(G295)</f>
        <v>73</v>
      </c>
      <c r="H294" s="16">
        <f t="shared" si="8"/>
        <v>73</v>
      </c>
    </row>
    <row r="295" spans="1:8" s="36" customFormat="1" ht="46.5" customHeight="1">
      <c r="A295" s="19" t="s">
        <v>167</v>
      </c>
      <c r="B295" s="14" t="s">
        <v>191</v>
      </c>
      <c r="C295" s="14" t="s">
        <v>18</v>
      </c>
      <c r="D295" s="23" t="s">
        <v>225</v>
      </c>
      <c r="E295" s="23">
        <v>321</v>
      </c>
      <c r="F295" s="24">
        <v>100</v>
      </c>
      <c r="G295" s="39">
        <v>73</v>
      </c>
      <c r="H295" s="16">
        <f t="shared" si="8"/>
        <v>73</v>
      </c>
    </row>
    <row r="296" spans="1:8" s="36" customFormat="1" ht="15.75" customHeight="1">
      <c r="A296" s="19" t="s">
        <v>226</v>
      </c>
      <c r="B296" s="31" t="s">
        <v>191</v>
      </c>
      <c r="C296" s="31" t="s">
        <v>28</v>
      </c>
      <c r="D296" s="23"/>
      <c r="E296" s="23"/>
      <c r="F296" s="24">
        <f>SUM(F297)</f>
        <v>14112.599999999999</v>
      </c>
      <c r="G296" s="24">
        <f>SUM(G297)</f>
        <v>3470.2</v>
      </c>
      <c r="H296" s="16">
        <f t="shared" si="8"/>
        <v>24.589374034550687</v>
      </c>
    </row>
    <row r="297" spans="1:8" s="36" customFormat="1" ht="12.75">
      <c r="A297" s="19" t="s">
        <v>75</v>
      </c>
      <c r="B297" s="31" t="s">
        <v>191</v>
      </c>
      <c r="C297" s="31" t="s">
        <v>28</v>
      </c>
      <c r="D297" s="23" t="s">
        <v>76</v>
      </c>
      <c r="E297" s="23"/>
      <c r="F297" s="24">
        <f>SUM(F298,F301,F307,F311)</f>
        <v>14112.599999999999</v>
      </c>
      <c r="G297" s="24">
        <f>SUM(G298,G301,G307,G311)</f>
        <v>3470.2</v>
      </c>
      <c r="H297" s="16">
        <f t="shared" si="8"/>
        <v>24.589374034550687</v>
      </c>
    </row>
    <row r="298" spans="1:8" s="36" customFormat="1" ht="95.25" customHeight="1">
      <c r="A298" s="19" t="s">
        <v>227</v>
      </c>
      <c r="B298" s="31" t="s">
        <v>191</v>
      </c>
      <c r="C298" s="31" t="s">
        <v>28</v>
      </c>
      <c r="D298" s="23" t="s">
        <v>228</v>
      </c>
      <c r="E298" s="23"/>
      <c r="F298" s="24">
        <f>SUM(F299:F300)</f>
        <v>300.1</v>
      </c>
      <c r="G298" s="24">
        <f>SUM(G299:G300)</f>
        <v>84.1</v>
      </c>
      <c r="H298" s="16">
        <f t="shared" si="8"/>
        <v>28.023992002665775</v>
      </c>
    </row>
    <row r="299" spans="1:8" s="36" customFormat="1" ht="12.75">
      <c r="A299" s="19" t="s">
        <v>35</v>
      </c>
      <c r="B299" s="31" t="s">
        <v>191</v>
      </c>
      <c r="C299" s="31" t="s">
        <v>28</v>
      </c>
      <c r="D299" s="23" t="s">
        <v>228</v>
      </c>
      <c r="E299" s="23">
        <v>244</v>
      </c>
      <c r="F299" s="24">
        <v>1.5</v>
      </c>
      <c r="G299" s="18">
        <v>0</v>
      </c>
      <c r="H299" s="16">
        <f t="shared" si="8"/>
        <v>0</v>
      </c>
    </row>
    <row r="300" spans="1:8" s="36" customFormat="1" ht="12.75">
      <c r="A300" s="19" t="s">
        <v>229</v>
      </c>
      <c r="B300" s="31" t="s">
        <v>191</v>
      </c>
      <c r="C300" s="31" t="s">
        <v>28</v>
      </c>
      <c r="D300" s="23" t="s">
        <v>228</v>
      </c>
      <c r="E300" s="23">
        <v>323</v>
      </c>
      <c r="F300" s="24">
        <v>298.6</v>
      </c>
      <c r="G300" s="18">
        <v>84.1</v>
      </c>
      <c r="H300" s="16">
        <f t="shared" si="8"/>
        <v>28.164768921634288</v>
      </c>
    </row>
    <row r="301" spans="1:8" s="36" customFormat="1" ht="110.25" customHeight="1">
      <c r="A301" s="19" t="s">
        <v>230</v>
      </c>
      <c r="B301" s="31" t="s">
        <v>191</v>
      </c>
      <c r="C301" s="31" t="s">
        <v>28</v>
      </c>
      <c r="D301" s="23" t="s">
        <v>231</v>
      </c>
      <c r="E301" s="23"/>
      <c r="F301" s="24">
        <f>SUM(F302:F306)</f>
        <v>11583.4</v>
      </c>
      <c r="G301" s="24">
        <f>SUM(G302:G306)</f>
        <v>2997</v>
      </c>
      <c r="H301" s="16">
        <f t="shared" si="8"/>
        <v>25.873232384274047</v>
      </c>
    </row>
    <row r="302" spans="1:8" s="36" customFormat="1" ht="12.75">
      <c r="A302" s="13" t="s">
        <v>23</v>
      </c>
      <c r="B302" s="31" t="s">
        <v>191</v>
      </c>
      <c r="C302" s="31" t="s">
        <v>28</v>
      </c>
      <c r="D302" s="23" t="s">
        <v>231</v>
      </c>
      <c r="E302" s="23">
        <v>121</v>
      </c>
      <c r="F302" s="24">
        <f>25.4</f>
        <v>25.4</v>
      </c>
      <c r="G302" s="20">
        <v>0</v>
      </c>
      <c r="H302" s="16">
        <f t="shared" si="8"/>
        <v>0</v>
      </c>
    </row>
    <row r="303" spans="1:8" s="36" customFormat="1" ht="47.25" customHeight="1">
      <c r="A303" s="19" t="s">
        <v>33</v>
      </c>
      <c r="B303" s="31" t="s">
        <v>191</v>
      </c>
      <c r="C303" s="31" t="s">
        <v>28</v>
      </c>
      <c r="D303" s="23" t="s">
        <v>231</v>
      </c>
      <c r="E303" s="23">
        <v>242</v>
      </c>
      <c r="F303" s="24">
        <f>4</f>
        <v>4</v>
      </c>
      <c r="G303" s="20">
        <v>0</v>
      </c>
      <c r="H303" s="16">
        <f t="shared" si="8"/>
        <v>0</v>
      </c>
    </row>
    <row r="304" spans="1:8" s="36" customFormat="1" ht="12.75">
      <c r="A304" s="19" t="s">
        <v>35</v>
      </c>
      <c r="B304" s="31" t="s">
        <v>191</v>
      </c>
      <c r="C304" s="31" t="s">
        <v>28</v>
      </c>
      <c r="D304" s="23" t="s">
        <v>231</v>
      </c>
      <c r="E304" s="23">
        <v>244</v>
      </c>
      <c r="F304" s="24">
        <f>7.2+21</f>
        <v>28.2</v>
      </c>
      <c r="G304" s="39">
        <v>2.3</v>
      </c>
      <c r="H304" s="16">
        <f t="shared" si="8"/>
        <v>8.156028368794326</v>
      </c>
    </row>
    <row r="305" spans="1:8" s="36" customFormat="1" ht="31.5" customHeight="1">
      <c r="A305" s="19" t="s">
        <v>167</v>
      </c>
      <c r="B305" s="31" t="s">
        <v>191</v>
      </c>
      <c r="C305" s="31" t="s">
        <v>28</v>
      </c>
      <c r="D305" s="23" t="s">
        <v>231</v>
      </c>
      <c r="E305" s="23">
        <v>321</v>
      </c>
      <c r="F305" s="24">
        <v>7283.6</v>
      </c>
      <c r="G305" s="39">
        <v>1897.3</v>
      </c>
      <c r="H305" s="16">
        <f t="shared" si="8"/>
        <v>26.0489318468889</v>
      </c>
    </row>
    <row r="306" spans="1:8" s="36" customFormat="1" ht="12.75">
      <c r="A306" s="19" t="s">
        <v>232</v>
      </c>
      <c r="B306" s="31" t="s">
        <v>191</v>
      </c>
      <c r="C306" s="31" t="s">
        <v>28</v>
      </c>
      <c r="D306" s="23" t="s">
        <v>231</v>
      </c>
      <c r="E306" s="23">
        <v>360</v>
      </c>
      <c r="F306" s="24">
        <v>4242.2</v>
      </c>
      <c r="G306" s="20">
        <v>1097.4</v>
      </c>
      <c r="H306" s="16">
        <f t="shared" si="8"/>
        <v>25.868653057375894</v>
      </c>
    </row>
    <row r="307" spans="1:8" s="36" customFormat="1" ht="12.75">
      <c r="A307" s="19" t="s">
        <v>233</v>
      </c>
      <c r="B307" s="31" t="s">
        <v>191</v>
      </c>
      <c r="C307" s="31" t="s">
        <v>28</v>
      </c>
      <c r="D307" s="23" t="s">
        <v>234</v>
      </c>
      <c r="E307" s="23"/>
      <c r="F307" s="24">
        <f>SUM(F308:F310)</f>
        <v>411.79999999999995</v>
      </c>
      <c r="G307" s="24">
        <f>SUM(G308:G310)</f>
        <v>84</v>
      </c>
      <c r="H307" s="16">
        <f t="shared" si="8"/>
        <v>20.398251578436135</v>
      </c>
    </row>
    <row r="308" spans="1:8" s="36" customFormat="1" ht="35.25" customHeight="1">
      <c r="A308" s="13" t="s">
        <v>23</v>
      </c>
      <c r="B308" s="31" t="s">
        <v>191</v>
      </c>
      <c r="C308" s="31" t="s">
        <v>28</v>
      </c>
      <c r="D308" s="23" t="s">
        <v>234</v>
      </c>
      <c r="E308" s="23">
        <v>121</v>
      </c>
      <c r="F308" s="24">
        <v>279.4</v>
      </c>
      <c r="G308" s="39">
        <v>79</v>
      </c>
      <c r="H308" s="16">
        <f t="shared" si="8"/>
        <v>28.274874731567646</v>
      </c>
    </row>
    <row r="309" spans="1:8" s="36" customFormat="1" ht="12.75">
      <c r="A309" s="13" t="s">
        <v>25</v>
      </c>
      <c r="B309" s="31" t="s">
        <v>191</v>
      </c>
      <c r="C309" s="31" t="s">
        <v>28</v>
      </c>
      <c r="D309" s="23" t="s">
        <v>234</v>
      </c>
      <c r="E309" s="23">
        <v>129</v>
      </c>
      <c r="F309" s="24">
        <v>84.4</v>
      </c>
      <c r="G309" s="20">
        <v>0</v>
      </c>
      <c r="H309" s="16">
        <f t="shared" si="8"/>
        <v>0</v>
      </c>
    </row>
    <row r="310" spans="1:8" s="36" customFormat="1" ht="12.75">
      <c r="A310" s="19" t="s">
        <v>35</v>
      </c>
      <c r="B310" s="31" t="s">
        <v>191</v>
      </c>
      <c r="C310" s="31" t="s">
        <v>28</v>
      </c>
      <c r="D310" s="23" t="s">
        <v>234</v>
      </c>
      <c r="E310" s="23">
        <v>244</v>
      </c>
      <c r="F310" s="24">
        <v>48</v>
      </c>
      <c r="G310" s="20">
        <v>5</v>
      </c>
      <c r="H310" s="16">
        <f t="shared" si="8"/>
        <v>10.416666666666668</v>
      </c>
    </row>
    <row r="311" spans="1:8" s="36" customFormat="1" ht="171.75" customHeight="1">
      <c r="A311" s="19" t="s">
        <v>235</v>
      </c>
      <c r="B311" s="31" t="s">
        <v>191</v>
      </c>
      <c r="C311" s="31" t="s">
        <v>28</v>
      </c>
      <c r="D311" s="23" t="s">
        <v>236</v>
      </c>
      <c r="E311" s="23"/>
      <c r="F311" s="24">
        <f>SUM(F312:F315)</f>
        <v>1817.3</v>
      </c>
      <c r="G311" s="24">
        <f>SUM(G312:G315)</f>
        <v>305.1</v>
      </c>
      <c r="H311" s="16">
        <f t="shared" si="8"/>
        <v>16.78864249160843</v>
      </c>
    </row>
    <row r="312" spans="1:8" s="36" customFormat="1" ht="12.75">
      <c r="A312" s="19" t="s">
        <v>33</v>
      </c>
      <c r="B312" s="31" t="s">
        <v>191</v>
      </c>
      <c r="C312" s="31" t="s">
        <v>28</v>
      </c>
      <c r="D312" s="23" t="s">
        <v>236</v>
      </c>
      <c r="E312" s="23">
        <v>242</v>
      </c>
      <c r="F312" s="24">
        <v>3</v>
      </c>
      <c r="G312" s="20">
        <f>13.8-13.8</f>
        <v>0</v>
      </c>
      <c r="H312" s="16">
        <f t="shared" si="8"/>
        <v>0</v>
      </c>
    </row>
    <row r="313" spans="1:8" s="36" customFormat="1" ht="31.5" customHeight="1">
      <c r="A313" s="19" t="s">
        <v>35</v>
      </c>
      <c r="B313" s="31" t="s">
        <v>191</v>
      </c>
      <c r="C313" s="31" t="s">
        <v>28</v>
      </c>
      <c r="D313" s="23" t="s">
        <v>236</v>
      </c>
      <c r="E313" s="23">
        <v>244</v>
      </c>
      <c r="F313" s="24">
        <v>6</v>
      </c>
      <c r="G313" s="39">
        <v>0</v>
      </c>
      <c r="H313" s="16">
        <f t="shared" si="8"/>
        <v>0</v>
      </c>
    </row>
    <row r="314" spans="1:8" s="36" customFormat="1" ht="12.75">
      <c r="A314" s="19" t="s">
        <v>167</v>
      </c>
      <c r="B314" s="31" t="s">
        <v>191</v>
      </c>
      <c r="C314" s="31" t="s">
        <v>28</v>
      </c>
      <c r="D314" s="23" t="s">
        <v>236</v>
      </c>
      <c r="E314" s="23">
        <v>321</v>
      </c>
      <c r="F314" s="24">
        <v>1408.3</v>
      </c>
      <c r="G314" s="20">
        <v>256</v>
      </c>
      <c r="H314" s="16">
        <f t="shared" si="8"/>
        <v>18.17794504011929</v>
      </c>
    </row>
    <row r="315" spans="1:8" s="36" customFormat="1" ht="12.75">
      <c r="A315" s="19" t="s">
        <v>199</v>
      </c>
      <c r="B315" s="31" t="s">
        <v>191</v>
      </c>
      <c r="C315" s="31" t="s">
        <v>28</v>
      </c>
      <c r="D315" s="23" t="s">
        <v>236</v>
      </c>
      <c r="E315" s="23">
        <v>612</v>
      </c>
      <c r="F315" s="24">
        <v>400</v>
      </c>
      <c r="G315" s="39">
        <v>49.1</v>
      </c>
      <c r="H315" s="16">
        <f t="shared" si="8"/>
        <v>12.275</v>
      </c>
    </row>
    <row r="316" spans="1:8" s="36" customFormat="1" ht="12.75">
      <c r="A316" s="19" t="s">
        <v>237</v>
      </c>
      <c r="B316" s="14" t="s">
        <v>46</v>
      </c>
      <c r="C316" s="14"/>
      <c r="D316" s="23"/>
      <c r="E316" s="23"/>
      <c r="F316" s="24">
        <f aca="true" t="shared" si="9" ref="F316:G318">SUM(F317)</f>
        <v>40</v>
      </c>
      <c r="G316" s="24">
        <f t="shared" si="9"/>
        <v>13.5</v>
      </c>
      <c r="H316" s="16">
        <f t="shared" si="8"/>
        <v>33.75</v>
      </c>
    </row>
    <row r="317" spans="1:8" ht="12.75">
      <c r="A317" s="19" t="s">
        <v>238</v>
      </c>
      <c r="B317" s="14" t="s">
        <v>46</v>
      </c>
      <c r="C317" s="14" t="s">
        <v>96</v>
      </c>
      <c r="D317" s="23"/>
      <c r="E317" s="23"/>
      <c r="F317" s="24">
        <f t="shared" si="9"/>
        <v>40</v>
      </c>
      <c r="G317" s="24">
        <f t="shared" si="9"/>
        <v>13.5</v>
      </c>
      <c r="H317" s="16">
        <f aca="true" t="shared" si="10" ref="H317:H327">G317/F317*100</f>
        <v>33.75</v>
      </c>
    </row>
    <row r="318" spans="1:8" ht="12.75">
      <c r="A318" s="19" t="s">
        <v>171</v>
      </c>
      <c r="B318" s="14" t="s">
        <v>46</v>
      </c>
      <c r="C318" s="14" t="s">
        <v>96</v>
      </c>
      <c r="D318" s="23" t="s">
        <v>172</v>
      </c>
      <c r="E318" s="23"/>
      <c r="F318" s="24">
        <f t="shared" si="9"/>
        <v>40</v>
      </c>
      <c r="G318" s="24">
        <f t="shared" si="9"/>
        <v>13.5</v>
      </c>
      <c r="H318" s="16">
        <f t="shared" si="10"/>
        <v>33.75</v>
      </c>
    </row>
    <row r="319" spans="1:8" ht="12.75">
      <c r="A319" s="19" t="s">
        <v>35</v>
      </c>
      <c r="B319" s="14" t="s">
        <v>46</v>
      </c>
      <c r="C319" s="14" t="s">
        <v>96</v>
      </c>
      <c r="D319" s="23" t="s">
        <v>172</v>
      </c>
      <c r="E319" s="23">
        <v>244</v>
      </c>
      <c r="F319" s="24">
        <v>40</v>
      </c>
      <c r="G319" s="18">
        <v>13.5</v>
      </c>
      <c r="H319" s="16">
        <f t="shared" si="10"/>
        <v>33.75</v>
      </c>
    </row>
    <row r="320" spans="1:8" ht="46.5" customHeight="1">
      <c r="A320" s="19" t="s">
        <v>239</v>
      </c>
      <c r="B320" s="14" t="s">
        <v>240</v>
      </c>
      <c r="C320" s="14"/>
      <c r="D320" s="23"/>
      <c r="E320" s="23"/>
      <c r="F320" s="24">
        <f>SUM(F321)</f>
        <v>10873.9</v>
      </c>
      <c r="G320" s="24">
        <f>SUM(G321)</f>
        <v>2277.2</v>
      </c>
      <c r="H320" s="16">
        <f t="shared" si="10"/>
        <v>20.941888374916083</v>
      </c>
    </row>
    <row r="321" spans="1:8" ht="12.75">
      <c r="A321" s="19" t="s">
        <v>241</v>
      </c>
      <c r="B321" s="14" t="s">
        <v>240</v>
      </c>
      <c r="C321" s="14" t="s">
        <v>16</v>
      </c>
      <c r="D321" s="23"/>
      <c r="E321" s="23"/>
      <c r="F321" s="24">
        <f>F326</f>
        <v>10873.9</v>
      </c>
      <c r="G321" s="18">
        <f>SUM(G322,G326)</f>
        <v>2277.2</v>
      </c>
      <c r="H321" s="16">
        <f t="shared" si="10"/>
        <v>20.941888374916083</v>
      </c>
    </row>
    <row r="322" spans="1:8" ht="142.5" customHeight="1" hidden="1">
      <c r="A322" s="13" t="s">
        <v>19</v>
      </c>
      <c r="B322" s="14" t="s">
        <v>240</v>
      </c>
      <c r="C322" s="14" t="s">
        <v>16</v>
      </c>
      <c r="D322" s="14" t="s">
        <v>20</v>
      </c>
      <c r="E322" s="23"/>
      <c r="F322" s="24">
        <f>SUM(F323)</f>
        <v>10873.91</v>
      </c>
      <c r="G322" s="18">
        <f>SUM(G323:G325)</f>
        <v>0</v>
      </c>
      <c r="H322" s="16">
        <f t="shared" si="10"/>
        <v>0</v>
      </c>
    </row>
    <row r="323" spans="1:8" ht="12.75" hidden="1">
      <c r="A323" s="19" t="s">
        <v>242</v>
      </c>
      <c r="B323" s="14" t="s">
        <v>240</v>
      </c>
      <c r="C323" s="14" t="s">
        <v>16</v>
      </c>
      <c r="D323" s="23" t="s">
        <v>243</v>
      </c>
      <c r="E323" s="23"/>
      <c r="F323" s="24">
        <f>SUM(F324)</f>
        <v>10873.91</v>
      </c>
      <c r="G323" s="18"/>
      <c r="H323" s="16">
        <f t="shared" si="10"/>
        <v>0</v>
      </c>
    </row>
    <row r="324" spans="1:8" ht="12.75" hidden="1">
      <c r="A324" s="19" t="s">
        <v>244</v>
      </c>
      <c r="B324" s="14" t="s">
        <v>240</v>
      </c>
      <c r="C324" s="14" t="s">
        <v>16</v>
      </c>
      <c r="D324" s="23" t="s">
        <v>243</v>
      </c>
      <c r="E324" s="23">
        <v>511</v>
      </c>
      <c r="F324" s="24">
        <f>5000+5873.91</f>
        <v>10873.91</v>
      </c>
      <c r="G324" s="18"/>
      <c r="H324" s="16">
        <f t="shared" si="10"/>
        <v>0</v>
      </c>
    </row>
    <row r="325" spans="1:8" ht="17.25" customHeight="1" hidden="1">
      <c r="A325" s="19" t="s">
        <v>35</v>
      </c>
      <c r="B325" s="31" t="s">
        <v>125</v>
      </c>
      <c r="C325" s="31" t="s">
        <v>125</v>
      </c>
      <c r="D325" s="31" t="s">
        <v>245</v>
      </c>
      <c r="E325" s="31" t="s">
        <v>36</v>
      </c>
      <c r="F325" s="20">
        <v>70</v>
      </c>
      <c r="G325" s="21"/>
      <c r="H325" s="16">
        <f t="shared" si="10"/>
        <v>0</v>
      </c>
    </row>
    <row r="326" spans="1:8" ht="45.75" customHeight="1">
      <c r="A326" s="19" t="s">
        <v>242</v>
      </c>
      <c r="B326" s="14" t="s">
        <v>240</v>
      </c>
      <c r="C326" s="14" t="s">
        <v>16</v>
      </c>
      <c r="D326" s="23" t="s">
        <v>243</v>
      </c>
      <c r="E326" s="23"/>
      <c r="F326" s="24">
        <f>SUM(F327)</f>
        <v>10873.9</v>
      </c>
      <c r="G326" s="20">
        <f>SUM(G327)</f>
        <v>2277.2</v>
      </c>
      <c r="H326" s="16">
        <f t="shared" si="10"/>
        <v>20.941888374916083</v>
      </c>
    </row>
    <row r="327" spans="1:8" ht="35.25" customHeight="1">
      <c r="A327" s="19" t="s">
        <v>244</v>
      </c>
      <c r="B327" s="14" t="s">
        <v>240</v>
      </c>
      <c r="C327" s="14" t="s">
        <v>16</v>
      </c>
      <c r="D327" s="23" t="s">
        <v>243</v>
      </c>
      <c r="E327" s="23">
        <v>511</v>
      </c>
      <c r="F327" s="24">
        <v>10873.9</v>
      </c>
      <c r="G327" s="18">
        <v>2277.2</v>
      </c>
      <c r="H327" s="16">
        <f t="shared" si="10"/>
        <v>20.941888374916083</v>
      </c>
    </row>
    <row r="328" spans="1:8" s="17" customFormat="1" ht="12.75">
      <c r="A328" s="40" t="s">
        <v>246</v>
      </c>
      <c r="B328" s="41"/>
      <c r="C328" s="41"/>
      <c r="D328" s="41"/>
      <c r="E328" s="41"/>
      <c r="F328" s="42">
        <f>F11+F92+F101+F120+F133+F222+F256+F316+F320</f>
        <v>284796.70000000007</v>
      </c>
      <c r="G328" s="42">
        <f>G11+G92+G101+G120+G133+G222+G256+G316+G320</f>
        <v>58329.619999999995</v>
      </c>
      <c r="H328" s="35">
        <f>G328/F328*100</f>
        <v>20.481143215493713</v>
      </c>
    </row>
    <row r="329" s="1" customFormat="1" ht="12.75"/>
    <row r="330" spans="4:7" s="1" customFormat="1" ht="12.75">
      <c r="D330" s="43"/>
      <c r="E330" s="43"/>
      <c r="F330" s="44"/>
      <c r="G330" s="44"/>
    </row>
    <row r="331" spans="4:5" s="1" customFormat="1" ht="12.75">
      <c r="D331" s="45"/>
      <c r="E331" s="45"/>
    </row>
    <row r="332" spans="4:5" s="1" customFormat="1" ht="12.75">
      <c r="D332" s="45"/>
      <c r="E332" s="45"/>
    </row>
    <row r="333" spans="4:5" s="1" customFormat="1" ht="12.75">
      <c r="D333" s="45"/>
      <c r="E333" s="45"/>
    </row>
    <row r="334" spans="4:5" s="1" customFormat="1" ht="12.75">
      <c r="D334" s="45"/>
      <c r="E334" s="45"/>
    </row>
    <row r="335" spans="4:5" s="1" customFormat="1" ht="12.75">
      <c r="D335" s="45"/>
      <c r="E335" s="45"/>
    </row>
    <row r="336" spans="4:5" s="1" customFormat="1" ht="12.75">
      <c r="D336" s="45"/>
      <c r="E336" s="45"/>
    </row>
    <row r="337" spans="4:5" s="1" customFormat="1" ht="12.75">
      <c r="D337" s="45"/>
      <c r="E337" s="45"/>
    </row>
    <row r="338" spans="4:10" s="1" customFormat="1" ht="12.75">
      <c r="D338" s="45"/>
      <c r="E338" s="45"/>
      <c r="F338" s="44"/>
      <c r="G338" s="43"/>
      <c r="H338" s="43"/>
      <c r="I338" s="44"/>
      <c r="J338" s="44"/>
    </row>
    <row r="339" spans="4:9" s="1" customFormat="1" ht="12.75">
      <c r="D339" s="43"/>
      <c r="E339" s="43"/>
      <c r="G339" s="43"/>
      <c r="H339" s="43"/>
      <c r="I339" s="44"/>
    </row>
  </sheetData>
  <sheetProtection selectLockedCells="1" selectUnlockedCells="1"/>
  <mergeCells count="17">
    <mergeCell ref="F1:H1"/>
    <mergeCell ref="F4:H4"/>
    <mergeCell ref="F5:H5"/>
    <mergeCell ref="A7:H7"/>
    <mergeCell ref="A8:H8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G338:H338"/>
    <mergeCell ref="D339:E339"/>
    <mergeCell ref="G339:H339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5"/>
  <cols>
    <col min="1" max="1" width="18.140625" style="46" customWidth="1"/>
    <col min="2" max="2" width="17.57421875" style="0" customWidth="1"/>
  </cols>
  <sheetData>
    <row r="1" spans="1:2" ht="12.75">
      <c r="A1" s="46" t="s">
        <v>247</v>
      </c>
      <c r="B1" s="47" t="e">
        <f>SUM(B2:B7)</f>
        <v>#REF!</v>
      </c>
    </row>
    <row r="2" spans="1:2" ht="12.75">
      <c r="A2" s="46" t="s">
        <v>248</v>
      </c>
      <c r="B2" s="47">
        <f>Лист1!F12</f>
        <v>1140</v>
      </c>
    </row>
    <row r="3" spans="1:2" ht="12.75">
      <c r="A3" s="46" t="s">
        <v>249</v>
      </c>
      <c r="B3" s="47">
        <f>Лист1!F18</f>
        <v>15564.5</v>
      </c>
    </row>
    <row r="4" spans="1:2" ht="12.75">
      <c r="A4" s="46" t="s">
        <v>250</v>
      </c>
      <c r="B4" s="47" t="e">
        <f>Лист1!#REF!</f>
        <v>#REF!</v>
      </c>
    </row>
    <row r="5" spans="1:2" ht="12.75">
      <c r="A5" s="46" t="s">
        <v>251</v>
      </c>
      <c r="B5" s="47">
        <f>Лист1!F40</f>
        <v>100</v>
      </c>
    </row>
    <row r="6" spans="1:2" ht="12.75">
      <c r="A6" s="46" t="s">
        <v>252</v>
      </c>
      <c r="B6" s="47">
        <f>Лист1!F44</f>
        <v>1623</v>
      </c>
    </row>
    <row r="7" spans="1:2" ht="12.75">
      <c r="A7" s="46" t="s">
        <v>253</v>
      </c>
      <c r="B7" s="47" t="e">
        <f>Лист1!F52+Лист1!#REF!+Лист1!#REF!+Лист1!#REF!</f>
        <v>#REF!</v>
      </c>
    </row>
    <row r="8" spans="1:2" ht="12.75">
      <c r="A8" s="46" t="s">
        <v>254</v>
      </c>
      <c r="B8" s="47" t="e">
        <f>SUM(B9)</f>
        <v>#REF!</v>
      </c>
    </row>
    <row r="9" spans="1:2" ht="12.75">
      <c r="A9" s="46" t="s">
        <v>255</v>
      </c>
      <c r="B9" s="47" t="e">
        <f>Лист1!#REF!</f>
        <v>#REF!</v>
      </c>
    </row>
    <row r="10" spans="1:2" ht="12.75">
      <c r="A10" s="46" t="s">
        <v>256</v>
      </c>
      <c r="B10" s="47">
        <f>SUM(B11:B13)</f>
        <v>7372</v>
      </c>
    </row>
    <row r="11" spans="1:2" ht="12.75">
      <c r="A11" s="46" t="s">
        <v>257</v>
      </c>
      <c r="B11" s="47">
        <f>Лист1!F107</f>
        <v>545.5</v>
      </c>
    </row>
    <row r="12" spans="1:2" ht="12.75">
      <c r="A12" s="46" t="s">
        <v>258</v>
      </c>
      <c r="B12" s="47">
        <f>Лист1!F117</f>
        <v>6776.5</v>
      </c>
    </row>
    <row r="13" spans="1:2" ht="12.75">
      <c r="A13" s="46" t="s">
        <v>259</v>
      </c>
      <c r="B13" s="47">
        <f>Лист1!F123</f>
        <v>50</v>
      </c>
    </row>
    <row r="14" spans="1:2" ht="12.75">
      <c r="A14" s="46" t="s">
        <v>260</v>
      </c>
      <c r="B14" s="47" t="e">
        <f>SUM(B15:B19)</f>
        <v>#REF!</v>
      </c>
    </row>
    <row r="15" spans="1:2" ht="12.75">
      <c r="A15" s="46" t="s">
        <v>261</v>
      </c>
      <c r="B15" s="47" t="e">
        <f>Лист1!#REF!</f>
        <v>#REF!</v>
      </c>
    </row>
    <row r="16" ht="12.75">
      <c r="A16" s="46" t="s">
        <v>262</v>
      </c>
    </row>
    <row r="17" spans="1:2" ht="12.75">
      <c r="A17" s="46" t="s">
        <v>263</v>
      </c>
      <c r="B17" s="47" t="e">
        <f>Лист1!#REF!</f>
        <v>#REF!</v>
      </c>
    </row>
    <row r="18" spans="1:2" ht="12.75">
      <c r="A18" s="46" t="s">
        <v>264</v>
      </c>
      <c r="B18" s="47" t="e">
        <f>Лист1!#REF!</f>
        <v>#REF!</v>
      </c>
    </row>
    <row r="19" spans="1:2" ht="12.75">
      <c r="A19" s="46" t="s">
        <v>265</v>
      </c>
      <c r="B19" s="47" t="e">
        <f>Лист1!#REF!+Лист1!#REF!</f>
        <v>#REF!</v>
      </c>
    </row>
    <row r="20" spans="1:2" ht="12.75">
      <c r="A20" s="46" t="s">
        <v>266</v>
      </c>
      <c r="B20" s="47" t="e">
        <f>SUM(B21:B24)</f>
        <v>#REF!</v>
      </c>
    </row>
    <row r="21" ht="12.75">
      <c r="A21" s="46" t="s">
        <v>267</v>
      </c>
    </row>
    <row r="22" spans="1:2" ht="12.75">
      <c r="A22" s="46" t="s">
        <v>268</v>
      </c>
      <c r="B22" s="47" t="e">
        <f>Лист1!#REF!</f>
        <v>#REF!</v>
      </c>
    </row>
    <row r="23" spans="1:2" ht="12.75">
      <c r="A23" s="46" t="s">
        <v>269</v>
      </c>
      <c r="B23" s="47" t="e">
        <f>Лист1!#REF!+Лист1!F177</f>
        <v>#REF!</v>
      </c>
    </row>
    <row r="24" spans="1:2" ht="12.75">
      <c r="A24" s="46" t="s">
        <v>270</v>
      </c>
      <c r="B24" s="47" t="e">
        <f>Лист1!F185+Лист1!#REF!</f>
        <v>#REF!</v>
      </c>
    </row>
    <row r="25" spans="1:2" ht="12.75">
      <c r="A25" s="46" t="s">
        <v>271</v>
      </c>
      <c r="B25" s="47" t="e">
        <f>SUM(B26:B29)</f>
        <v>#REF!</v>
      </c>
    </row>
    <row r="26" spans="1:2" ht="12.75">
      <c r="A26" s="46" t="s">
        <v>272</v>
      </c>
      <c r="B26" s="47" t="e">
        <f>Лист1!#REF!</f>
        <v>#REF!</v>
      </c>
    </row>
    <row r="27" spans="1:2" ht="12.75">
      <c r="A27" s="46" t="s">
        <v>273</v>
      </c>
      <c r="B27" s="47" t="e">
        <f>Лист1!#REF!+Лист1!#REF!</f>
        <v>#REF!</v>
      </c>
    </row>
    <row r="28" spans="1:2" ht="12.75">
      <c r="A28" s="46" t="s">
        <v>274</v>
      </c>
      <c r="B28" s="47" t="e">
        <f>Лист1!#REF!+Лист1!#REF!</f>
        <v>#REF!</v>
      </c>
    </row>
    <row r="29" spans="1:2" ht="12.75">
      <c r="A29" s="46" t="s">
        <v>275</v>
      </c>
      <c r="B29" s="47" t="e">
        <f>Лист1!#REF!</f>
        <v>#REF!</v>
      </c>
    </row>
    <row r="30" spans="1:2" ht="12.75">
      <c r="A30" s="46" t="s">
        <v>276</v>
      </c>
      <c r="B30" s="47" t="e">
        <f>SUM(B31:B32)</f>
        <v>#REF!</v>
      </c>
    </row>
    <row r="31" spans="1:2" ht="12.75">
      <c r="A31" s="46" t="s">
        <v>277</v>
      </c>
      <c r="B31" s="47" t="e">
        <f>Лист1!#REF!+Лист1!#REF!</f>
        <v>#REF!</v>
      </c>
    </row>
    <row r="32" spans="1:2" ht="12.75">
      <c r="A32" s="46" t="s">
        <v>278</v>
      </c>
      <c r="B32" s="47" t="e">
        <f>Лист1!#REF!</f>
        <v>#REF!</v>
      </c>
    </row>
    <row r="33" spans="1:2" ht="12.75">
      <c r="A33" s="46" t="s">
        <v>279</v>
      </c>
      <c r="B33" s="47" t="e">
        <f>SUM(B34:B38)</f>
        <v>#REF!</v>
      </c>
    </row>
    <row r="34" spans="1:2" ht="12.75">
      <c r="A34" s="46" t="s">
        <v>280</v>
      </c>
      <c r="B34" s="47" t="e">
        <f>Лист1!#REF!</f>
        <v>#REF!</v>
      </c>
    </row>
    <row r="35" ht="12.75">
      <c r="A35" s="46" t="s">
        <v>281</v>
      </c>
    </row>
    <row r="36" spans="1:2" ht="12.75">
      <c r="A36" s="46" t="s">
        <v>282</v>
      </c>
      <c r="B36" s="47" t="e">
        <f>Лист1!#REF!+Лист1!#REF!+Лист1!#REF!</f>
        <v>#REF!</v>
      </c>
    </row>
    <row r="37" spans="1:2" ht="12.75">
      <c r="A37" s="46" t="s">
        <v>283</v>
      </c>
      <c r="B37" s="47" t="e">
        <f>Лист1!#REF!</f>
        <v>#REF!</v>
      </c>
    </row>
    <row r="38" spans="1:2" ht="12.75">
      <c r="A38" s="46" t="s">
        <v>284</v>
      </c>
      <c r="B38" s="47">
        <f>Лист1!F210</f>
        <v>40</v>
      </c>
    </row>
    <row r="39" spans="1:2" ht="12.75">
      <c r="A39" s="46" t="s">
        <v>285</v>
      </c>
      <c r="B39" s="47" t="e">
        <f>SUM(B40:B41)</f>
        <v>#REF!</v>
      </c>
    </row>
    <row r="40" spans="1:2" ht="12.75">
      <c r="A40" s="46" t="s">
        <v>286</v>
      </c>
      <c r="B40" s="47" t="e">
        <f>Лист1!#REF!</f>
        <v>#REF!</v>
      </c>
    </row>
    <row r="41" spans="1:2" ht="12.75">
      <c r="A41" s="46" t="s">
        <v>287</v>
      </c>
      <c r="B41" s="47" t="e">
        <f>Лист1!#REF!</f>
        <v>#REF!</v>
      </c>
    </row>
    <row r="42" spans="1:2" ht="12.75">
      <c r="A42" s="46" t="s">
        <v>288</v>
      </c>
      <c r="B42" s="47" t="e">
        <f>SUM(B43)</f>
        <v>#REF!</v>
      </c>
    </row>
    <row r="43" spans="1:2" ht="12.75">
      <c r="A43" s="46" t="s">
        <v>289</v>
      </c>
      <c r="B43" s="47" t="e">
        <f>Лист1!#REF!</f>
        <v>#REF!</v>
      </c>
    </row>
    <row r="44" spans="1:2" ht="12.75">
      <c r="A44" s="46" t="s">
        <v>290</v>
      </c>
      <c r="B44" s="47" t="e">
        <f>SUM(B45:B46)</f>
        <v>#REF!</v>
      </c>
    </row>
    <row r="45" spans="1:2" ht="12.75">
      <c r="A45" s="46" t="s">
        <v>291</v>
      </c>
      <c r="B45" s="47" t="e">
        <f>Лист1!#REF!</f>
        <v>#REF!</v>
      </c>
    </row>
    <row r="46" spans="1:2" ht="12.75">
      <c r="A46" s="46" t="s">
        <v>292</v>
      </c>
      <c r="B46" s="47" t="e">
        <f>Лист1!#REF!</f>
        <v>#REF!</v>
      </c>
    </row>
    <row r="47" spans="1:2" ht="12.75">
      <c r="A47" s="48" t="s">
        <v>293</v>
      </c>
      <c r="B47" s="49" t="e">
        <f>SUM(B1,B8,B10,B14,B20,B25,B30,B33,B39,B42,B44)</f>
        <v>#REF!</v>
      </c>
    </row>
    <row r="48" ht="12.75">
      <c r="B48" s="17" t="e">
        <f>B47-Лист1!F328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admin</cp:lastModifiedBy>
  <cp:lastPrinted>2016-06-10T04:52:22Z</cp:lastPrinted>
  <dcterms:created xsi:type="dcterms:W3CDTF">2012-10-23T11:30:22Z</dcterms:created>
  <dcterms:modified xsi:type="dcterms:W3CDTF">2016-06-10T04:52:24Z</dcterms:modified>
  <cp:category/>
  <cp:version/>
  <cp:contentType/>
  <cp:contentStatus/>
</cp:coreProperties>
</file>